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60" yWindow="5175" windowWidth="25260" windowHeight="654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D8"/>
  <c r="D8" i="8" s="1"/>
  <c r="D7" i="7"/>
  <c r="H5"/>
  <c r="G5"/>
  <c r="G5" i="8" s="1"/>
  <c r="F5" i="7"/>
  <c r="F5" i="8" s="1"/>
  <c r="E5" i="7"/>
  <c r="E5" i="8" s="1"/>
  <c r="D5" i="7"/>
  <c r="D5" i="8" s="1"/>
  <c r="C5" i="7"/>
  <c r="C5" i="8" s="1"/>
  <c r="H1" i="7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I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B35" i="4"/>
  <c r="D34"/>
  <c r="E32" i="7" s="1"/>
  <c r="C34" i="4"/>
  <c r="D33"/>
  <c r="E31" i="7" s="1"/>
  <c r="C33" i="4"/>
  <c r="D32"/>
  <c r="E30" i="7" s="1"/>
  <c r="C32" i="4"/>
  <c r="D31"/>
  <c r="E29" i="7" s="1"/>
  <c r="C31" i="4"/>
  <c r="D30"/>
  <c r="E28" i="7" s="1"/>
  <c r="C30" i="4"/>
  <c r="D29"/>
  <c r="E27" i="7" s="1"/>
  <c r="C29" i="4"/>
  <c r="D28"/>
  <c r="E26" i="7" s="1"/>
  <c r="C28" i="4"/>
  <c r="D27"/>
  <c r="E25" i="7" s="1"/>
  <c r="C27" i="4"/>
  <c r="D26"/>
  <c r="E24" i="7" s="1"/>
  <c r="C26" i="4"/>
  <c r="D25"/>
  <c r="E23" i="7" s="1"/>
  <c r="C25" i="4"/>
  <c r="D24"/>
  <c r="E22" i="7" s="1"/>
  <c r="C24" i="4"/>
  <c r="D23"/>
  <c r="E21" i="7" s="1"/>
  <c r="C23" i="4"/>
  <c r="D22"/>
  <c r="E20" i="7" s="1"/>
  <c r="C22" i="4"/>
  <c r="D21"/>
  <c r="E19" i="7" s="1"/>
  <c r="C21" i="4"/>
  <c r="D20"/>
  <c r="E18" i="7" s="1"/>
  <c r="C20" i="4"/>
  <c r="D19"/>
  <c r="E17" i="7" s="1"/>
  <c r="C19" i="4"/>
  <c r="D18"/>
  <c r="E16" i="7" s="1"/>
  <c r="C18" i="4"/>
  <c r="D17"/>
  <c r="E15" i="7" s="1"/>
  <c r="C17" i="4"/>
  <c r="D16"/>
  <c r="E14" i="7" s="1"/>
  <c r="C16" i="4"/>
  <c r="D15"/>
  <c r="E13" i="7" s="1"/>
  <c r="C15" i="4"/>
  <c r="D14"/>
  <c r="E12" i="7" s="1"/>
  <c r="C14" i="4"/>
  <c r="D13"/>
  <c r="E11" i="7" s="1"/>
  <c r="C13" i="4"/>
  <c r="D12"/>
  <c r="E10" i="7" s="1"/>
  <c r="C12" i="4"/>
  <c r="D11"/>
  <c r="E9" i="7" s="1"/>
  <c r="C11" i="4"/>
  <c r="D10"/>
  <c r="E8" i="7" s="1"/>
  <c r="C10" i="4"/>
  <c r="D9"/>
  <c r="E7" i="7" s="1"/>
  <c r="C9" i="4"/>
  <c r="D3"/>
  <c r="C33" i="3"/>
  <c r="C5"/>
  <c r="C3"/>
  <c r="I33" i="2"/>
  <c r="H33"/>
  <c r="G33"/>
  <c r="F33"/>
  <c r="E33"/>
  <c r="D33"/>
  <c r="C33"/>
  <c r="J32"/>
  <c r="J31"/>
  <c r="C31" i="7" s="1"/>
  <c r="J30" i="2"/>
  <c r="C30" i="7" s="1"/>
  <c r="J29" i="2"/>
  <c r="C29" i="7" s="1"/>
  <c r="C28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C10" i="7" s="1"/>
  <c r="J9" i="2"/>
  <c r="C9" i="7" s="1"/>
  <c r="J8" i="2"/>
  <c r="C8" i="7" s="1"/>
  <c r="J7" i="2"/>
  <c r="C7" i="7" s="1"/>
  <c r="J1" i="2"/>
  <c r="A4" i="1"/>
  <c r="E1" i="6" s="1"/>
  <c r="A3" i="1"/>
  <c r="C7" i="8" l="1"/>
  <c r="C11"/>
  <c r="E33" i="7"/>
  <c r="E7" i="8"/>
  <c r="E8"/>
  <c r="E9"/>
  <c r="E10"/>
  <c r="E11"/>
  <c r="C9"/>
  <c r="C8"/>
  <c r="C10"/>
  <c r="C14"/>
  <c r="C16"/>
  <c r="C18"/>
  <c r="C20"/>
  <c r="C22"/>
  <c r="C24"/>
  <c r="C26"/>
  <c r="C28"/>
  <c r="C30"/>
  <c r="C32" i="7"/>
  <c r="C33" s="1"/>
  <c r="G32" i="6"/>
  <c r="H32" s="1"/>
  <c r="E12" i="8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J33" i="2"/>
  <c r="D35" i="4"/>
  <c r="I32" i="6"/>
  <c r="G32" i="7" s="1"/>
  <c r="E33" i="6"/>
  <c r="A2" i="9"/>
  <c r="E1" i="8"/>
  <c r="C12"/>
  <c r="C13"/>
  <c r="C15"/>
  <c r="C17"/>
  <c r="C19"/>
  <c r="C21"/>
  <c r="C23"/>
  <c r="C25"/>
  <c r="C27"/>
  <c r="C29"/>
  <c r="C31"/>
  <c r="F7"/>
  <c r="F33" i="7"/>
  <c r="F33" i="8" s="1"/>
  <c r="G1" i="2"/>
  <c r="B2" i="3"/>
  <c r="A2" i="4"/>
  <c r="A2" i="5"/>
  <c r="D35"/>
  <c r="G7" i="6"/>
  <c r="G8"/>
  <c r="H8" s="1"/>
  <c r="I8" s="1"/>
  <c r="G8" i="7" s="1"/>
  <c r="G9" i="6"/>
  <c r="H9" s="1"/>
  <c r="I9" s="1"/>
  <c r="G9" i="7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G30" i="6"/>
  <c r="H30" s="1"/>
  <c r="I30" s="1"/>
  <c r="G30" i="7" s="1"/>
  <c r="G31" i="6"/>
  <c r="H31" s="1"/>
  <c r="I31" s="1"/>
  <c r="G31" i="7" s="1"/>
  <c r="D1"/>
  <c r="D33"/>
  <c r="D7" i="8"/>
  <c r="D9"/>
  <c r="D11"/>
  <c r="D13"/>
  <c r="D15"/>
  <c r="D17"/>
  <c r="D19"/>
  <c r="D21"/>
  <c r="D23"/>
  <c r="D25"/>
  <c r="D27"/>
  <c r="D29"/>
  <c r="D31"/>
  <c r="G30" l="1"/>
  <c r="H30" i="7"/>
  <c r="G28" i="8"/>
  <c r="H28" i="7"/>
  <c r="G26" i="8"/>
  <c r="H26" i="7"/>
  <c r="G24" i="8"/>
  <c r="H24" i="7"/>
  <c r="G22" i="8"/>
  <c r="H22" i="7"/>
  <c r="G20" i="8"/>
  <c r="H20" i="7"/>
  <c r="G18" i="8"/>
  <c r="H18" i="7"/>
  <c r="G16" i="8"/>
  <c r="H16" i="7"/>
  <c r="G14" i="8"/>
  <c r="H14" i="7"/>
  <c r="G12" i="8"/>
  <c r="H12" i="7"/>
  <c r="G10" i="8"/>
  <c r="H10" i="7"/>
  <c r="G8" i="8"/>
  <c r="H8" i="7"/>
  <c r="C33" i="8"/>
  <c r="G31"/>
  <c r="H31" i="7"/>
  <c r="G29" i="8"/>
  <c r="H29" i="7"/>
  <c r="G27" i="8"/>
  <c r="H27" i="7"/>
  <c r="G25" i="8"/>
  <c r="H25" i="7"/>
  <c r="G23" i="8"/>
  <c r="H23" i="7"/>
  <c r="G21" i="8"/>
  <c r="H21" i="7"/>
  <c r="G19" i="8"/>
  <c r="H19" i="7"/>
  <c r="G17" i="8"/>
  <c r="H17" i="7"/>
  <c r="G15" i="8"/>
  <c r="H15" i="7"/>
  <c r="G13" i="8"/>
  <c r="H13" i="7"/>
  <c r="G11" i="8"/>
  <c r="H11" i="7"/>
  <c r="G9" i="8"/>
  <c r="H9" i="7"/>
  <c r="D33" i="8"/>
  <c r="G33" i="6"/>
  <c r="H33" s="1"/>
  <c r="H7"/>
  <c r="I7" s="1"/>
  <c r="G32" i="8"/>
  <c r="C32"/>
  <c r="H32" i="7"/>
  <c r="E33" i="8"/>
  <c r="F31" i="9" l="1"/>
  <c r="H32" i="8"/>
  <c r="E31" i="9"/>
  <c r="D31"/>
  <c r="C31"/>
  <c r="E10"/>
  <c r="H11" i="8"/>
  <c r="F10" i="9"/>
  <c r="B10"/>
  <c r="D10"/>
  <c r="C10"/>
  <c r="E14"/>
  <c r="H15" i="8"/>
  <c r="F14" i="9"/>
  <c r="D14"/>
  <c r="B14"/>
  <c r="C14"/>
  <c r="E18"/>
  <c r="H19" i="8"/>
  <c r="F18" i="9"/>
  <c r="D18"/>
  <c r="B18"/>
  <c r="C18"/>
  <c r="E22"/>
  <c r="H23" i="8"/>
  <c r="F22" i="9"/>
  <c r="D22"/>
  <c r="B22"/>
  <c r="C22"/>
  <c r="E26"/>
  <c r="H27" i="8"/>
  <c r="F26" i="9"/>
  <c r="D26"/>
  <c r="B26"/>
  <c r="C26"/>
  <c r="E30"/>
  <c r="H31" i="8"/>
  <c r="F30" i="9"/>
  <c r="D30"/>
  <c r="B30"/>
  <c r="C30"/>
  <c r="F9"/>
  <c r="H10" i="8"/>
  <c r="E9" i="9"/>
  <c r="B9"/>
  <c r="D9"/>
  <c r="C9"/>
  <c r="F13"/>
  <c r="H14" i="8"/>
  <c r="E13" i="9"/>
  <c r="D13"/>
  <c r="B13"/>
  <c r="C13"/>
  <c r="F17"/>
  <c r="H18" i="8"/>
  <c r="E17" i="9"/>
  <c r="D17"/>
  <c r="B17"/>
  <c r="C17"/>
  <c r="F21"/>
  <c r="H22" i="8"/>
  <c r="E21" i="9"/>
  <c r="D21"/>
  <c r="B21"/>
  <c r="C21"/>
  <c r="F25"/>
  <c r="H26" i="8"/>
  <c r="E25" i="9"/>
  <c r="D25"/>
  <c r="B25"/>
  <c r="C25"/>
  <c r="F29"/>
  <c r="H30" i="8"/>
  <c r="E29" i="9"/>
  <c r="D29"/>
  <c r="C29"/>
  <c r="B29"/>
  <c r="B31"/>
  <c r="G31"/>
  <c r="G10"/>
  <c r="G14"/>
  <c r="G18"/>
  <c r="G22"/>
  <c r="G26"/>
  <c r="G30"/>
  <c r="G9"/>
  <c r="G13"/>
  <c r="G17"/>
  <c r="G21"/>
  <c r="G25"/>
  <c r="G29"/>
  <c r="I33" i="6"/>
  <c r="G7" i="7"/>
  <c r="E8" i="9"/>
  <c r="H9" i="8"/>
  <c r="F8" i="9"/>
  <c r="B8"/>
  <c r="C8"/>
  <c r="D8"/>
  <c r="E12"/>
  <c r="H13" i="8"/>
  <c r="F12" i="9"/>
  <c r="D12"/>
  <c r="B12"/>
  <c r="C12"/>
  <c r="E16"/>
  <c r="H17" i="8"/>
  <c r="F16" i="9"/>
  <c r="D16"/>
  <c r="B16"/>
  <c r="C16"/>
  <c r="E20"/>
  <c r="H21" i="8"/>
  <c r="F20" i="9"/>
  <c r="D20"/>
  <c r="B20"/>
  <c r="C20"/>
  <c r="E24"/>
  <c r="H25" i="8"/>
  <c r="F24" i="9"/>
  <c r="D24"/>
  <c r="B24"/>
  <c r="C24"/>
  <c r="E28"/>
  <c r="H29" i="8"/>
  <c r="F28" i="9"/>
  <c r="D28"/>
  <c r="B28"/>
  <c r="C28"/>
  <c r="F7"/>
  <c r="H8" i="8"/>
  <c r="E7" i="9"/>
  <c r="C7"/>
  <c r="D7"/>
  <c r="B7"/>
  <c r="F11"/>
  <c r="H12" i="8"/>
  <c r="E11" i="9"/>
  <c r="D11"/>
  <c r="B11"/>
  <c r="C11"/>
  <c r="F15"/>
  <c r="H16" i="8"/>
  <c r="E15" i="9"/>
  <c r="B15"/>
  <c r="D15"/>
  <c r="C15"/>
  <c r="F19"/>
  <c r="H20" i="8"/>
  <c r="E19" i="9"/>
  <c r="B19"/>
  <c r="D19"/>
  <c r="C19"/>
  <c r="F23"/>
  <c r="H24" i="8"/>
  <c r="E23" i="9"/>
  <c r="B23"/>
  <c r="D23"/>
  <c r="C23"/>
  <c r="F27"/>
  <c r="H28" i="8"/>
  <c r="E27" i="9"/>
  <c r="B27"/>
  <c r="D27"/>
  <c r="C27"/>
  <c r="G8"/>
  <c r="G12"/>
  <c r="G16"/>
  <c r="G20"/>
  <c r="G24"/>
  <c r="G28"/>
  <c r="G7"/>
  <c r="G11"/>
  <c r="G15"/>
  <c r="G19"/>
  <c r="G23"/>
  <c r="G27"/>
  <c r="H31" l="1"/>
  <c r="G33" i="7"/>
  <c r="G7" i="8"/>
  <c r="H7" i="7"/>
  <c r="G6" i="9" s="1"/>
  <c r="H27"/>
  <c r="H23"/>
  <c r="H19"/>
  <c r="H15"/>
  <c r="H7"/>
  <c r="H8"/>
  <c r="H29"/>
  <c r="H9"/>
  <c r="H10"/>
  <c r="H11"/>
  <c r="H28"/>
  <c r="H24"/>
  <c r="H20"/>
  <c r="H16"/>
  <c r="H12"/>
  <c r="H25"/>
  <c r="H21"/>
  <c r="H17"/>
  <c r="H13"/>
  <c r="H30"/>
  <c r="H26"/>
  <c r="H22"/>
  <c r="H18"/>
  <c r="H14"/>
  <c r="G37" l="1"/>
  <c r="G38" s="1"/>
  <c r="E6"/>
  <c r="H7" i="8"/>
  <c r="F6" i="9"/>
  <c r="H33" i="7"/>
  <c r="B6" i="9"/>
  <c r="D6"/>
  <c r="C6"/>
  <c r="G32"/>
  <c r="G34" s="1"/>
  <c r="G35" s="1"/>
  <c r="G33" i="8"/>
  <c r="C37" i="9" l="1"/>
  <c r="C38" s="1"/>
  <c r="B37"/>
  <c r="B38" s="1"/>
  <c r="H6"/>
  <c r="F37"/>
  <c r="F38" s="1"/>
  <c r="E37"/>
  <c r="E38" s="1"/>
  <c r="D37"/>
  <c r="D38" s="1"/>
  <c r="H33" i="8"/>
  <c r="F32" i="9"/>
  <c r="F34" s="1"/>
  <c r="F35" s="1"/>
  <c r="E32"/>
  <c r="E34" s="1"/>
  <c r="E35" s="1"/>
  <c r="B32"/>
  <c r="C32"/>
  <c r="C34" s="1"/>
  <c r="C35" s="1"/>
  <c r="D32"/>
  <c r="D34" s="1"/>
  <c r="D35" s="1"/>
  <c r="H32" l="1"/>
  <c r="B34"/>
  <c r="B35" s="1"/>
</calcChain>
</file>

<file path=xl/sharedStrings.xml><?xml version="1.0" encoding="utf-8"?>
<sst xmlns="http://schemas.openxmlformats.org/spreadsheetml/2006/main" count="455" uniqueCount="131">
  <si>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</si>
  <si>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</si>
  <si>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</si>
  <si>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</si>
  <si>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</si>
  <si>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</si>
  <si>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</si>
  <si>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</si>
  <si>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</si>
  <si>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</si>
  <si>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Gewinne der juristische Personen</t>
  </si>
  <si>
    <t>REPART</t>
  </si>
  <si>
    <t>Steuerrepartitionen</t>
  </si>
  <si>
    <t>Produktion</t>
  </si>
  <si>
    <t>Umgebung</t>
  </si>
  <si>
    <t>Typ</t>
  </si>
  <si>
    <t>Test</t>
  </si>
  <si>
    <t>WS</t>
  </si>
  <si>
    <t>FA_2009_20120423</t>
  </si>
  <si>
    <t>SWS</t>
  </si>
  <si>
    <t>RA_2009_20120423</t>
  </si>
  <si>
    <t>RefJahr</t>
  </si>
  <si>
    <t>BemJahr</t>
  </si>
  <si>
    <t>2241e008-158d-e111-98b5-00215ad18666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</si>
  <si>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</si>
  <si>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</si>
  <si>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</si>
  <si>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</si>
  <si>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</si>
  <si>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</si>
  <si>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</si>
  <si>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</si>
  <si>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</si>
  <si>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</si>
  <si>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</si>
  <si>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</si>
  <si>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</si>
  <si>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</si>
  <si>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</si>
  <si>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</si>
  <si>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Anzahl Steuerpflichtige mit steuerbarem Einkommen höher als der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</si>
  <si>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</si>
  <si>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</si>
  <si>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</si>
  <si>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</si>
  <si>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</si>
  <si>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</si>
  <si>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</si>
  <si>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</si>
  <si>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</si>
  <si>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</si>
  <si>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</si>
  <si>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</si>
  <si>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</si>
  <si>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</si>
  <si>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</si>
  <si>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</si>
  <si>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</si>
  <si>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</si>
  <si>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</si>
  <si>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</si>
  <si>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</si>
  <si>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</si>
  <si>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</si>
  <si>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</si>
  <si>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</si>
  <si>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</si>
  <si>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</si>
  <si>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</si>
  <si>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</si>
  <si>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</si>
  <si>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</si>
  <si>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</si>
  <si>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</si>
  <si>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</si>
  <si>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</si>
  <si>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</si>
  <si>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</si>
  <si>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</si>
  <si>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</si>
  <si>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</si>
  <si>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</si>
  <si>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Massgebendes
Vermögen</t>
  </si>
  <si>
    <t>Art. 13 FiLaV</t>
  </si>
  <si>
    <t>Gewinne der juristischen Personen</t>
  </si>
  <si>
    <t>D = B + C</t>
  </si>
  <si>
    <t>Massgebende Gewinne der ordentlich besteuerten Unternehmen</t>
  </si>
  <si>
    <t>Massgebende Gewinne der Gesellschaften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</si>
  <si>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</si>
  <si>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</si>
  <si>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</si>
  <si>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</si>
  <si>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</si>
  <si>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</si>
  <si>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</si>
  <si>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</si>
  <si>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</si>
  <si>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</si>
  <si>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</si>
  <si>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</si>
  <si>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</si>
  <si>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</si>
  <si>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</si>
  <si>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</si>
  <si>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</si>
  <si>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</si>
  <si>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</si>
  <si>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</si>
  <si>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</si>
  <si>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</si>
  <si>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</si>
  <si>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</si>
  <si>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ASG</t>
  </si>
  <si>
    <t>Mittlere
Wohn-bevölkerung</t>
  </si>
  <si>
    <t>CHF pro Einwohner</t>
  </si>
  <si>
    <t>Einwohner</t>
  </si>
  <si>
    <t>Massgebender Gewinn der juristischen Personen ohne besonderen Steuerstatus</t>
  </si>
  <si>
    <t>Massgebender Gewinn der juristischen Personen mit besonderem Steuerstatus</t>
  </si>
  <si>
    <t>ASG pro Einwohner</t>
  </si>
  <si>
    <t>Prozent</t>
  </si>
  <si>
    <t>Fribourg</t>
  </si>
  <si>
    <t>Minimum</t>
  </si>
  <si>
    <t>Maximum</t>
  </si>
  <si>
    <t>Waadt*</t>
  </si>
  <si>
    <t>* Korrektur</t>
  </si>
  <si>
    <t>Aargau*</t>
  </si>
  <si>
    <t>* Schätzung</t>
  </si>
  <si>
    <t>Luzern*</t>
  </si>
  <si>
    <t>** Schätzung</t>
  </si>
  <si>
    <t>Waadt**</t>
  </si>
  <si>
    <t>Genf*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</si>
</sst>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31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rgb="FF0000FF"/>
      <name val="Arial"/>
      <family val="2"/>
    </font>
    <font>
      <i/>
      <sz val="10"/>
      <color indexed="12"/>
      <name val="Arial"/>
      <family val="2"/>
    </font>
    <font>
      <b/>
      <i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4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6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4" fontId="17" fillId="0" borderId="15" xfId="0" applyNumberFormat="1" applyFont="1" applyFill="1" applyBorder="1" applyProtection="1">
      <protection locked="0"/>
    </xf>
    <xf numFmtId="164" fontId="17" fillId="3" borderId="9" xfId="0" applyNumberFormat="1" applyFont="1" applyFill="1" applyBorder="1" applyProtection="1">
      <protection locked="0"/>
    </xf>
    <xf numFmtId="164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5" fontId="0" fillId="0" borderId="1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3" fontId="26" fillId="5" borderId="9" xfId="0" applyNumberFormat="1" applyFont="1" applyFill="1" applyBorder="1"/>
    <xf numFmtId="0" fontId="25" fillId="3" borderId="5" xfId="0" applyFont="1" applyFill="1" applyBorder="1"/>
    <xf numFmtId="0" fontId="27" fillId="0" borderId="0" xfId="0" applyFont="1" applyFill="1" applyBorder="1"/>
    <xf numFmtId="164" fontId="28" fillId="0" borderId="24" xfId="0" applyNumberFormat="1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>
      <alignment vertical="center"/>
    </xf>
    <xf numFmtId="0" fontId="27" fillId="0" borderId="0" xfId="0" applyFont="1" applyFill="1"/>
    <xf numFmtId="0" fontId="25" fillId="0" borderId="5" xfId="0" applyFont="1" applyFill="1" applyBorder="1"/>
    <xf numFmtId="164" fontId="29" fillId="0" borderId="0" xfId="0" applyNumberFormat="1" applyFont="1" applyFill="1" applyBorder="1" applyAlignment="1" applyProtection="1">
      <alignment vertical="center"/>
      <protection locked="0"/>
    </xf>
    <xf numFmtId="3" fontId="26" fillId="0" borderId="9" xfId="0" applyNumberFormat="1" applyFont="1" applyFill="1" applyBorder="1" applyAlignment="1" applyProtection="1">
      <alignment vertical="center"/>
      <protection locked="0"/>
    </xf>
    <xf numFmtId="164" fontId="29" fillId="5" borderId="0" xfId="0" applyNumberFormat="1" applyFont="1" applyFill="1" applyBorder="1" applyAlignment="1" applyProtection="1">
      <alignment vertical="center"/>
      <protection locked="0"/>
    </xf>
    <xf numFmtId="3" fontId="26" fillId="3" borderId="9" xfId="0" applyNumberFormat="1" applyFont="1" applyFill="1" applyBorder="1" applyAlignment="1" applyProtection="1">
      <alignment vertical="center"/>
      <protection locked="0"/>
    </xf>
    <xf numFmtId="164" fontId="29" fillId="0" borderId="0" xfId="0" applyNumberFormat="1" applyFont="1" applyFill="1" applyBorder="1" applyProtection="1">
      <protection locked="0"/>
    </xf>
    <xf numFmtId="3" fontId="30" fillId="0" borderId="9" xfId="0" applyNumberFormat="1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2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0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>
      <c r="A1" s="196" t="s">
        <v>0</v>
      </c>
      <c r="B1" s="196"/>
      <c r="C1" s="196"/>
      <c r="D1" s="196"/>
      <c r="E1" s="196"/>
    </row>
    <row r="2" spans="1:5" ht="24.75" customHeight="1">
      <c r="A2" s="195"/>
      <c r="B2" s="195"/>
      <c r="C2" s="195"/>
      <c r="D2" s="195"/>
      <c r="E2" s="195"/>
    </row>
    <row r="3" spans="1:5" ht="18" customHeight="1">
      <c r="A3" s="194" t="str">
        <f>"Bemessungsjahr "&amp;C31</f>
        <v>Bemessungsjahr 2003</v>
      </c>
      <c r="B3" s="194"/>
      <c r="C3" s="194"/>
      <c r="D3" s="194"/>
      <c r="E3" s="194"/>
    </row>
    <row r="4" spans="1:5" ht="18" customHeight="1">
      <c r="A4" s="194" t="str">
        <f>"Referenzjahr "&amp;C30</f>
        <v>Referenzjahr 2009</v>
      </c>
      <c r="B4" s="194"/>
      <c r="C4" s="194"/>
      <c r="D4" s="194"/>
      <c r="E4" s="194"/>
    </row>
    <row r="12" spans="1:5">
      <c r="B12" s="2" t="s">
        <v>1</v>
      </c>
      <c r="C12" s="2" t="s">
        <v>2</v>
      </c>
      <c r="D12" s="3"/>
    </row>
    <row r="13" spans="1:5">
      <c r="B13" s="4" t="s">
        <v>3</v>
      </c>
      <c r="C13" s="4" t="s">
        <v>4</v>
      </c>
      <c r="D13" s="5"/>
    </row>
    <row r="14" spans="1:5">
      <c r="B14" s="4" t="s">
        <v>5</v>
      </c>
      <c r="C14" s="4" t="s">
        <v>6</v>
      </c>
      <c r="D14" s="5"/>
    </row>
    <row r="15" spans="1:5">
      <c r="B15" s="4" t="s">
        <v>7</v>
      </c>
      <c r="C15" s="4" t="s">
        <v>8</v>
      </c>
      <c r="D15" s="5"/>
    </row>
    <row r="16" spans="1:5">
      <c r="B16" s="4" t="s">
        <v>9</v>
      </c>
      <c r="C16" s="4" t="s">
        <v>10</v>
      </c>
      <c r="D16" s="5"/>
    </row>
    <row r="17" spans="2:4">
      <c r="B17" s="4" t="s">
        <v>11</v>
      </c>
      <c r="C17" s="4" t="s">
        <v>12</v>
      </c>
      <c r="D17" s="5"/>
    </row>
    <row r="25" spans="2:4">
      <c r="B25" s="6" t="s">
        <v>13</v>
      </c>
      <c r="C25" s="7"/>
    </row>
    <row r="26" spans="2:4">
      <c r="B26" s="8" t="s">
        <v>14</v>
      </c>
      <c r="C26" s="9" t="s">
        <v>13</v>
      </c>
    </row>
    <row r="27" spans="2:4">
      <c r="B27" s="10" t="s">
        <v>15</v>
      </c>
      <c r="C27" s="11" t="s">
        <v>16</v>
      </c>
    </row>
    <row r="28" spans="2:4">
      <c r="B28" s="10" t="s">
        <v>17</v>
      </c>
      <c r="C28" s="11" t="s">
        <v>18</v>
      </c>
    </row>
    <row r="29" spans="2:4">
      <c r="B29" s="10" t="s">
        <v>19</v>
      </c>
      <c r="C29" s="11" t="s">
        <v>20</v>
      </c>
    </row>
    <row r="30" spans="2:4">
      <c r="B30" s="10" t="s">
        <v>21</v>
      </c>
      <c r="C30" s="11">
        <v>2009</v>
      </c>
    </row>
    <row r="31" spans="2:4">
      <c r="B31" s="12" t="s">
        <v>22</v>
      </c>
      <c r="C31" s="13">
        <v>2003</v>
      </c>
    </row>
    <row r="32" spans="2:4">
      <c r="C32" s="14" t="s">
        <v>23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>
      <c r="A1" s="15"/>
      <c r="B1" s="16" t="s">
        <v>4</v>
      </c>
      <c r="D1" s="17"/>
      <c r="E1" s="18"/>
      <c r="F1" s="19">
        <v>2003</v>
      </c>
      <c r="G1" s="20" t="str">
        <f>Info!A4</f>
        <v>Referenzjahr 2009</v>
      </c>
      <c r="J1" s="21" t="str">
        <f>Info!$C$28</f>
        <v>FA_2009_20120423</v>
      </c>
    </row>
    <row r="2" spans="1:12" s="22" customFormat="1">
      <c r="A2" s="23"/>
      <c r="B2" s="24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5" t="s">
        <v>31</v>
      </c>
      <c r="J2" s="26" t="s">
        <v>32</v>
      </c>
    </row>
    <row r="3" spans="1:12" s="27" customFormat="1" ht="11.25" customHeight="1">
      <c r="A3" s="28"/>
      <c r="B3" s="29" t="s">
        <v>33</v>
      </c>
      <c r="C3" s="30"/>
      <c r="D3" s="30"/>
      <c r="E3" s="30"/>
      <c r="F3" s="30"/>
      <c r="G3" s="31"/>
      <c r="H3" s="31"/>
      <c r="I3" s="32"/>
      <c r="J3" s="33" t="s">
        <v>34</v>
      </c>
    </row>
    <row r="4" spans="1:12" ht="93.75" customHeight="1">
      <c r="A4" s="34"/>
      <c r="B4" s="35"/>
      <c r="C4" s="36" t="s">
        <v>35</v>
      </c>
      <c r="D4" s="36" t="s">
        <v>36</v>
      </c>
      <c r="E4" s="37" t="s">
        <v>37</v>
      </c>
      <c r="F4" s="36" t="s">
        <v>38</v>
      </c>
      <c r="G4" s="36" t="s">
        <v>39</v>
      </c>
      <c r="H4" s="36" t="s">
        <v>40</v>
      </c>
      <c r="I4" s="36" t="s">
        <v>41</v>
      </c>
      <c r="J4" s="38" t="s">
        <v>42</v>
      </c>
    </row>
    <row r="5" spans="1:12" s="39" customFormat="1" ht="22.5" customHeight="1">
      <c r="A5" s="40"/>
      <c r="B5" s="41" t="s">
        <v>43</v>
      </c>
      <c r="C5" s="42" t="s">
        <v>44</v>
      </c>
      <c r="D5" s="42" t="s">
        <v>44</v>
      </c>
      <c r="E5" s="42" t="s">
        <v>45</v>
      </c>
      <c r="F5" s="42" t="s">
        <v>44</v>
      </c>
      <c r="G5" s="42" t="s">
        <v>44</v>
      </c>
      <c r="H5" s="42" t="s">
        <v>44</v>
      </c>
      <c r="I5" s="42" t="s">
        <v>44</v>
      </c>
      <c r="J5" s="43"/>
    </row>
    <row r="6" spans="1:12" s="39" customFormat="1" ht="11.25" customHeight="1">
      <c r="A6" s="40"/>
      <c r="B6" s="41" t="s">
        <v>46</v>
      </c>
      <c r="C6" s="41"/>
      <c r="D6" s="41" t="s">
        <v>47</v>
      </c>
      <c r="E6" s="41" t="s">
        <v>48</v>
      </c>
      <c r="F6" s="41"/>
      <c r="G6" s="41" t="s">
        <v>47</v>
      </c>
      <c r="H6" s="41"/>
      <c r="I6" s="41" t="s">
        <v>47</v>
      </c>
      <c r="J6" s="43" t="s">
        <v>47</v>
      </c>
    </row>
    <row r="7" spans="1:12">
      <c r="B7" s="44" t="s">
        <v>49</v>
      </c>
      <c r="C7" s="45">
        <v>759624</v>
      </c>
      <c r="D7" s="45">
        <v>45909682.700000003</v>
      </c>
      <c r="E7" s="45">
        <v>27400</v>
      </c>
      <c r="F7" s="45">
        <v>203251</v>
      </c>
      <c r="G7" s="45">
        <v>2261055.6</v>
      </c>
      <c r="H7" s="45">
        <v>556373</v>
      </c>
      <c r="I7" s="45">
        <v>43648627.100000001</v>
      </c>
      <c r="J7" s="46">
        <f t="shared" ref="J7:J32" si="0">I7-(E7/1000*H7)</f>
        <v>28404006.900000002</v>
      </c>
      <c r="K7" s="1"/>
      <c r="L7" s="47"/>
    </row>
    <row r="8" spans="1:12">
      <c r="B8" s="48" t="s">
        <v>50</v>
      </c>
      <c r="C8" s="49">
        <v>583970</v>
      </c>
      <c r="D8" s="49">
        <v>26859319.600000001</v>
      </c>
      <c r="E8" s="49">
        <v>27400</v>
      </c>
      <c r="F8" s="49">
        <v>200302</v>
      </c>
      <c r="G8" s="49">
        <v>1978067.7</v>
      </c>
      <c r="H8" s="49">
        <v>383668</v>
      </c>
      <c r="I8" s="49">
        <v>24881251.899999999</v>
      </c>
      <c r="J8" s="50">
        <f t="shared" si="0"/>
        <v>14368748.699999999</v>
      </c>
      <c r="K8" s="1"/>
      <c r="L8" s="47"/>
    </row>
    <row r="9" spans="1:12">
      <c r="B9" s="51" t="s">
        <v>51</v>
      </c>
      <c r="C9" s="52">
        <v>198296</v>
      </c>
      <c r="D9" s="52">
        <v>9764195.9000000004</v>
      </c>
      <c r="E9" s="52">
        <v>27400</v>
      </c>
      <c r="F9" s="52">
        <v>59703</v>
      </c>
      <c r="G9" s="52">
        <v>709333.1</v>
      </c>
      <c r="H9" s="52">
        <v>138593</v>
      </c>
      <c r="I9" s="52">
        <v>9054862.8000000007</v>
      </c>
      <c r="J9" s="53">
        <f t="shared" si="0"/>
        <v>5257414.6000000015</v>
      </c>
      <c r="K9" s="1"/>
      <c r="L9" s="47"/>
    </row>
    <row r="10" spans="1:12">
      <c r="B10" s="48" t="s">
        <v>52</v>
      </c>
      <c r="C10" s="49">
        <v>19661</v>
      </c>
      <c r="D10" s="49">
        <v>862012.6</v>
      </c>
      <c r="E10" s="49">
        <v>27400</v>
      </c>
      <c r="F10" s="49">
        <v>6069</v>
      </c>
      <c r="G10" s="49">
        <v>77364.899999999994</v>
      </c>
      <c r="H10" s="49">
        <v>13592</v>
      </c>
      <c r="I10" s="49">
        <v>784647.7</v>
      </c>
      <c r="J10" s="50">
        <f t="shared" si="0"/>
        <v>412226.89999999997</v>
      </c>
      <c r="K10" s="1"/>
      <c r="L10" s="47"/>
    </row>
    <row r="11" spans="1:12">
      <c r="B11" s="51" t="s">
        <v>53</v>
      </c>
      <c r="C11" s="52">
        <v>75518</v>
      </c>
      <c r="D11" s="52">
        <v>4989395.7</v>
      </c>
      <c r="E11" s="52">
        <v>27400</v>
      </c>
      <c r="F11" s="52">
        <v>21574</v>
      </c>
      <c r="G11" s="52">
        <v>259411.5</v>
      </c>
      <c r="H11" s="52">
        <v>53944</v>
      </c>
      <c r="I11" s="52">
        <v>4729984.2</v>
      </c>
      <c r="J11" s="53">
        <f t="shared" si="0"/>
        <v>3251918.6000000006</v>
      </c>
      <c r="K11" s="1"/>
      <c r="L11" s="47"/>
    </row>
    <row r="12" spans="1:12">
      <c r="B12" s="48" t="s">
        <v>54</v>
      </c>
      <c r="C12" s="49">
        <v>19585</v>
      </c>
      <c r="D12" s="49">
        <v>895036.1</v>
      </c>
      <c r="E12" s="49">
        <v>27400</v>
      </c>
      <c r="F12" s="49">
        <v>6838</v>
      </c>
      <c r="G12" s="49">
        <v>79065.7</v>
      </c>
      <c r="H12" s="49">
        <v>12747</v>
      </c>
      <c r="I12" s="49">
        <v>815970.4</v>
      </c>
      <c r="J12" s="50">
        <f t="shared" si="0"/>
        <v>466702.60000000003</v>
      </c>
      <c r="K12" s="1"/>
      <c r="L12" s="47"/>
    </row>
    <row r="13" spans="1:12">
      <c r="B13" s="51" t="s">
        <v>55</v>
      </c>
      <c r="C13" s="52">
        <v>22769</v>
      </c>
      <c r="D13" s="52">
        <v>1487665.8</v>
      </c>
      <c r="E13" s="52">
        <v>27400</v>
      </c>
      <c r="F13" s="52">
        <v>5658</v>
      </c>
      <c r="G13" s="52">
        <v>72566.899999999994</v>
      </c>
      <c r="H13" s="52">
        <v>17111</v>
      </c>
      <c r="I13" s="52">
        <v>1415098.9</v>
      </c>
      <c r="J13" s="53">
        <f t="shared" si="0"/>
        <v>946257.5</v>
      </c>
      <c r="K13" s="1"/>
      <c r="L13" s="47"/>
    </row>
    <row r="14" spans="1:12">
      <c r="B14" s="48" t="s">
        <v>56</v>
      </c>
      <c r="C14" s="49">
        <v>21780</v>
      </c>
      <c r="D14" s="49">
        <v>1026741.3</v>
      </c>
      <c r="E14" s="49">
        <v>27400</v>
      </c>
      <c r="F14" s="49">
        <v>6359</v>
      </c>
      <c r="G14" s="49">
        <v>85628.6</v>
      </c>
      <c r="H14" s="49">
        <v>15421</v>
      </c>
      <c r="I14" s="49">
        <v>941112.7</v>
      </c>
      <c r="J14" s="50">
        <f t="shared" si="0"/>
        <v>518577.3</v>
      </c>
      <c r="K14" s="1"/>
      <c r="L14" s="47"/>
    </row>
    <row r="15" spans="1:12">
      <c r="B15" s="51" t="s">
        <v>57</v>
      </c>
      <c r="C15" s="52">
        <v>60255</v>
      </c>
      <c r="D15" s="52">
        <v>4574808.3</v>
      </c>
      <c r="E15" s="52">
        <v>27400</v>
      </c>
      <c r="F15" s="52">
        <v>14195</v>
      </c>
      <c r="G15" s="52">
        <v>158156.9</v>
      </c>
      <c r="H15" s="52">
        <v>46060</v>
      </c>
      <c r="I15" s="52">
        <v>4416651.4000000004</v>
      </c>
      <c r="J15" s="53">
        <f t="shared" si="0"/>
        <v>3154607.4000000004</v>
      </c>
      <c r="K15" s="1"/>
      <c r="L15" s="47"/>
    </row>
    <row r="16" spans="1:12">
      <c r="B16" s="48" t="s">
        <v>58</v>
      </c>
      <c r="C16" s="49">
        <v>133102</v>
      </c>
      <c r="D16" s="49">
        <v>6721994.2999999998</v>
      </c>
      <c r="E16" s="49">
        <v>27400</v>
      </c>
      <c r="F16" s="49">
        <v>38268</v>
      </c>
      <c r="G16" s="49">
        <v>497987.3</v>
      </c>
      <c r="H16" s="49">
        <v>94834</v>
      </c>
      <c r="I16" s="49">
        <v>6224007</v>
      </c>
      <c r="J16" s="50">
        <f t="shared" si="0"/>
        <v>3625555.4</v>
      </c>
      <c r="K16" s="1"/>
      <c r="L16" s="47"/>
    </row>
    <row r="17" spans="2:12">
      <c r="B17" s="51" t="s">
        <v>59</v>
      </c>
      <c r="C17" s="52">
        <v>148225</v>
      </c>
      <c r="D17" s="52">
        <v>7227952.4000000004</v>
      </c>
      <c r="E17" s="52">
        <v>27400</v>
      </c>
      <c r="F17" s="52">
        <v>45125</v>
      </c>
      <c r="G17" s="52">
        <v>477012.4</v>
      </c>
      <c r="H17" s="52">
        <v>103100</v>
      </c>
      <c r="I17" s="52">
        <v>6750940</v>
      </c>
      <c r="J17" s="53">
        <f t="shared" si="0"/>
        <v>3926000</v>
      </c>
      <c r="K17" s="1"/>
      <c r="L17" s="47"/>
    </row>
    <row r="18" spans="2:12">
      <c r="B18" s="48" t="s">
        <v>60</v>
      </c>
      <c r="C18" s="49">
        <v>122630</v>
      </c>
      <c r="D18" s="49">
        <v>6549047.0999999996</v>
      </c>
      <c r="E18" s="49">
        <v>27400</v>
      </c>
      <c r="F18" s="49">
        <v>41523</v>
      </c>
      <c r="G18" s="49">
        <v>428963.5</v>
      </c>
      <c r="H18" s="49">
        <v>81107</v>
      </c>
      <c r="I18" s="49">
        <v>6120083.5999999996</v>
      </c>
      <c r="J18" s="50">
        <f t="shared" si="0"/>
        <v>3897751.8</v>
      </c>
      <c r="K18" s="1"/>
      <c r="L18" s="47"/>
    </row>
    <row r="19" spans="2:12">
      <c r="B19" s="51" t="s">
        <v>61</v>
      </c>
      <c r="C19" s="52">
        <v>156756</v>
      </c>
      <c r="D19" s="52">
        <v>9298624.5</v>
      </c>
      <c r="E19" s="52">
        <v>27400</v>
      </c>
      <c r="F19" s="52">
        <v>40963</v>
      </c>
      <c r="G19" s="52">
        <v>389849.8</v>
      </c>
      <c r="H19" s="52">
        <v>115793</v>
      </c>
      <c r="I19" s="52">
        <v>8908774.6999999993</v>
      </c>
      <c r="J19" s="53">
        <f t="shared" si="0"/>
        <v>5736046.5</v>
      </c>
      <c r="K19" s="1"/>
      <c r="L19" s="47"/>
    </row>
    <row r="20" spans="2:12">
      <c r="B20" s="48" t="s">
        <v>62</v>
      </c>
      <c r="C20" s="49">
        <v>42336</v>
      </c>
      <c r="D20" s="49">
        <v>2131993</v>
      </c>
      <c r="E20" s="49">
        <v>27400</v>
      </c>
      <c r="F20" s="49">
        <v>11653</v>
      </c>
      <c r="G20" s="49">
        <v>146186.1</v>
      </c>
      <c r="H20" s="49">
        <v>30683</v>
      </c>
      <c r="I20" s="49">
        <v>1985806.9</v>
      </c>
      <c r="J20" s="50">
        <f t="shared" si="0"/>
        <v>1145092.7</v>
      </c>
      <c r="K20" s="1"/>
      <c r="L20" s="47"/>
    </row>
    <row r="21" spans="2:12">
      <c r="B21" s="51" t="s">
        <v>63</v>
      </c>
      <c r="C21" s="52">
        <v>30041</v>
      </c>
      <c r="D21" s="52">
        <v>1515944.2</v>
      </c>
      <c r="E21" s="52">
        <v>27400</v>
      </c>
      <c r="F21" s="52">
        <v>9280</v>
      </c>
      <c r="G21" s="52">
        <v>110868.7</v>
      </c>
      <c r="H21" s="52">
        <v>20761</v>
      </c>
      <c r="I21" s="52">
        <v>1405075.5</v>
      </c>
      <c r="J21" s="53">
        <f t="shared" si="0"/>
        <v>836224.1</v>
      </c>
      <c r="K21" s="1"/>
      <c r="L21" s="47"/>
    </row>
    <row r="22" spans="2:12">
      <c r="B22" s="48" t="s">
        <v>64</v>
      </c>
      <c r="C22" s="49">
        <v>8103</v>
      </c>
      <c r="D22" s="49">
        <v>419365.7</v>
      </c>
      <c r="E22" s="49">
        <v>27400</v>
      </c>
      <c r="F22" s="49">
        <v>2543</v>
      </c>
      <c r="G22" s="49">
        <v>34168.199999999997</v>
      </c>
      <c r="H22" s="49">
        <v>5560</v>
      </c>
      <c r="I22" s="49">
        <v>385197.5</v>
      </c>
      <c r="J22" s="50">
        <f t="shared" si="0"/>
        <v>232853.5</v>
      </c>
      <c r="K22" s="1"/>
      <c r="L22" s="47"/>
    </row>
    <row r="23" spans="2:12">
      <c r="B23" s="51" t="s">
        <v>65</v>
      </c>
      <c r="C23" s="52">
        <v>256822</v>
      </c>
      <c r="D23" s="52">
        <v>12845727.6</v>
      </c>
      <c r="E23" s="52">
        <v>27400</v>
      </c>
      <c r="F23" s="52">
        <v>76594</v>
      </c>
      <c r="G23" s="52">
        <v>915270.9</v>
      </c>
      <c r="H23" s="52">
        <v>180228</v>
      </c>
      <c r="I23" s="52">
        <v>11930456.699999999</v>
      </c>
      <c r="J23" s="53">
        <f t="shared" si="0"/>
        <v>6992209.4999999991</v>
      </c>
      <c r="K23" s="1"/>
      <c r="L23" s="47"/>
    </row>
    <row r="24" spans="2:12">
      <c r="B24" s="48" t="s">
        <v>66</v>
      </c>
      <c r="C24" s="49">
        <v>126786</v>
      </c>
      <c r="D24" s="49">
        <v>5399335.7999999998</v>
      </c>
      <c r="E24" s="49">
        <v>27400</v>
      </c>
      <c r="F24" s="49">
        <v>52699</v>
      </c>
      <c r="G24" s="49">
        <v>463277.9</v>
      </c>
      <c r="H24" s="49">
        <v>74087</v>
      </c>
      <c r="I24" s="49">
        <v>4936057.9000000004</v>
      </c>
      <c r="J24" s="50">
        <f t="shared" si="0"/>
        <v>2906074.1000000006</v>
      </c>
      <c r="K24" s="1"/>
      <c r="L24" s="47"/>
    </row>
    <row r="25" spans="2:12">
      <c r="B25" s="51" t="s">
        <v>67</v>
      </c>
      <c r="C25" s="52">
        <v>315446</v>
      </c>
      <c r="D25" s="52">
        <v>17378403.300000001</v>
      </c>
      <c r="E25" s="52">
        <v>27400</v>
      </c>
      <c r="F25" s="52">
        <v>75989</v>
      </c>
      <c r="G25" s="52">
        <v>883965.1</v>
      </c>
      <c r="H25" s="52">
        <v>239457</v>
      </c>
      <c r="I25" s="52">
        <v>16494438.199999999</v>
      </c>
      <c r="J25" s="53">
        <f t="shared" si="0"/>
        <v>9933316.3999999985</v>
      </c>
      <c r="K25" s="1"/>
      <c r="L25" s="47"/>
    </row>
    <row r="26" spans="2:12">
      <c r="B26" s="48" t="s">
        <v>68</v>
      </c>
      <c r="C26" s="49">
        <v>128703</v>
      </c>
      <c r="D26" s="49">
        <v>6304903.2000000002</v>
      </c>
      <c r="E26" s="49">
        <v>27400</v>
      </c>
      <c r="F26" s="49">
        <v>37313</v>
      </c>
      <c r="G26" s="49">
        <v>459538.1</v>
      </c>
      <c r="H26" s="49">
        <v>91390</v>
      </c>
      <c r="I26" s="49">
        <v>5845365.0999999996</v>
      </c>
      <c r="J26" s="50">
        <f t="shared" si="0"/>
        <v>3341279.0999999996</v>
      </c>
      <c r="K26" s="1"/>
      <c r="L26" s="47"/>
    </row>
    <row r="27" spans="2:12">
      <c r="B27" s="51" t="s">
        <v>69</v>
      </c>
      <c r="C27" s="52">
        <v>177522</v>
      </c>
      <c r="D27" s="52">
        <v>9367780</v>
      </c>
      <c r="E27" s="52">
        <v>27400</v>
      </c>
      <c r="F27" s="52">
        <v>49205</v>
      </c>
      <c r="G27" s="52">
        <v>598382.9</v>
      </c>
      <c r="H27" s="52">
        <v>128317</v>
      </c>
      <c r="I27" s="52">
        <v>8769397.0999999996</v>
      </c>
      <c r="J27" s="53">
        <f t="shared" si="0"/>
        <v>5253511.3</v>
      </c>
      <c r="K27" s="1"/>
      <c r="L27" s="47"/>
    </row>
    <row r="28" spans="2:12">
      <c r="B28" s="182" t="s">
        <v>123</v>
      </c>
      <c r="C28" s="49">
        <v>0</v>
      </c>
      <c r="D28" s="49">
        <v>0</v>
      </c>
      <c r="E28" s="49">
        <v>27400</v>
      </c>
      <c r="F28" s="49">
        <v>0</v>
      </c>
      <c r="G28" s="49">
        <v>0</v>
      </c>
      <c r="H28" s="49">
        <v>0</v>
      </c>
      <c r="I28" s="49">
        <v>0</v>
      </c>
      <c r="J28" s="181">
        <v>13367050</v>
      </c>
      <c r="K28" s="1"/>
      <c r="L28" s="47"/>
    </row>
    <row r="29" spans="2:12">
      <c r="B29" s="51" t="s">
        <v>71</v>
      </c>
      <c r="C29" s="52">
        <v>198570</v>
      </c>
      <c r="D29" s="52">
        <v>7775566.9000000004</v>
      </c>
      <c r="E29" s="52">
        <v>27400</v>
      </c>
      <c r="F29" s="52">
        <v>86694</v>
      </c>
      <c r="G29" s="52">
        <v>720468.5</v>
      </c>
      <c r="H29" s="52">
        <v>111876</v>
      </c>
      <c r="I29" s="52">
        <v>7055098.4000000004</v>
      </c>
      <c r="J29" s="53">
        <f t="shared" si="0"/>
        <v>3989696.0000000005</v>
      </c>
      <c r="K29" s="1"/>
      <c r="L29" s="47"/>
    </row>
    <row r="30" spans="2:12">
      <c r="B30" s="48" t="s">
        <v>72</v>
      </c>
      <c r="C30" s="49">
        <v>97489</v>
      </c>
      <c r="D30" s="49">
        <v>4783996.8</v>
      </c>
      <c r="E30" s="49">
        <v>27400</v>
      </c>
      <c r="F30" s="49">
        <v>30747</v>
      </c>
      <c r="G30" s="49">
        <v>348825.4</v>
      </c>
      <c r="H30" s="49">
        <v>66742</v>
      </c>
      <c r="I30" s="49">
        <v>4435171.4000000004</v>
      </c>
      <c r="J30" s="50">
        <f t="shared" si="0"/>
        <v>2606440.6000000006</v>
      </c>
      <c r="K30" s="1"/>
      <c r="L30" s="47"/>
    </row>
    <row r="31" spans="2:12">
      <c r="B31" s="51" t="s">
        <v>73</v>
      </c>
      <c r="C31" s="52">
        <v>235503</v>
      </c>
      <c r="D31" s="52">
        <v>15025557.699999999</v>
      </c>
      <c r="E31" s="52">
        <v>27400</v>
      </c>
      <c r="F31" s="52">
        <v>73389</v>
      </c>
      <c r="G31" s="52">
        <v>517494.4</v>
      </c>
      <c r="H31" s="52">
        <v>162114</v>
      </c>
      <c r="I31" s="52">
        <v>14508063.300000001</v>
      </c>
      <c r="J31" s="53">
        <f t="shared" si="0"/>
        <v>10066139.700000001</v>
      </c>
      <c r="K31" s="1"/>
      <c r="L31" s="47"/>
    </row>
    <row r="32" spans="2:12">
      <c r="B32" s="48" t="s">
        <v>74</v>
      </c>
      <c r="C32" s="49">
        <v>40660</v>
      </c>
      <c r="D32" s="49">
        <v>1707354.4</v>
      </c>
      <c r="E32" s="49">
        <v>27400</v>
      </c>
      <c r="F32" s="49">
        <v>14800</v>
      </c>
      <c r="G32" s="49">
        <v>170048.8</v>
      </c>
      <c r="H32" s="49">
        <v>25860</v>
      </c>
      <c r="I32" s="49">
        <v>1537305.6000000001</v>
      </c>
      <c r="J32" s="50">
        <f t="shared" si="0"/>
        <v>828741.60000000009</v>
      </c>
      <c r="K32" s="1"/>
      <c r="L32" s="47"/>
    </row>
    <row r="33" spans="2:12" s="54" customFormat="1">
      <c r="B33" s="55" t="s">
        <v>75</v>
      </c>
      <c r="C33" s="56">
        <f>SUM(C7:C32)</f>
        <v>3980152</v>
      </c>
      <c r="D33" s="56">
        <f>SUM(D7:D32)</f>
        <v>210822404.90000004</v>
      </c>
      <c r="E33" s="56">
        <f>AVERAGE(E7:E32)</f>
        <v>27400</v>
      </c>
      <c r="F33" s="56">
        <f>SUM(F7:F32)</f>
        <v>1210734</v>
      </c>
      <c r="G33" s="56">
        <f>SUM(G7:G32)</f>
        <v>12842958.900000002</v>
      </c>
      <c r="H33" s="56">
        <f>SUM(H7:H32)</f>
        <v>2769418</v>
      </c>
      <c r="I33" s="56">
        <f>SUM(I7:I32)</f>
        <v>197979446.00000003</v>
      </c>
      <c r="J33" s="57">
        <f>SUM(J7:J32)</f>
        <v>135464442.79999998</v>
      </c>
      <c r="L33" s="58"/>
    </row>
    <row r="34" spans="2:12">
      <c r="B34" s="183" t="s">
        <v>124</v>
      </c>
      <c r="K34" s="1"/>
    </row>
    <row r="35" spans="2:12">
      <c r="K35" s="1"/>
    </row>
    <row r="36" spans="2:1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>
      <c r="B1" s="61" t="s">
        <v>6</v>
      </c>
      <c r="C1" s="61"/>
      <c r="D1" s="62">
        <v>2003</v>
      </c>
    </row>
    <row r="2" spans="1:4" ht="15.75" customHeight="1">
      <c r="B2" s="63" t="str">
        <f>Info!A4</f>
        <v>Referenzjahr 2009</v>
      </c>
      <c r="C2" s="64"/>
    </row>
    <row r="3" spans="1:4" ht="19.5" customHeight="1">
      <c r="A3" s="65"/>
      <c r="B3" s="60"/>
      <c r="C3" s="21" t="str">
        <f>Info!$C$28</f>
        <v>FA_2009_20120423</v>
      </c>
    </row>
    <row r="4" spans="1:4" ht="38.25" customHeight="1">
      <c r="A4" s="65"/>
      <c r="B4" s="4"/>
      <c r="C4" s="66" t="s">
        <v>76</v>
      </c>
    </row>
    <row r="5" spans="1:4" ht="17.25" customHeight="1">
      <c r="B5" s="67" t="s">
        <v>43</v>
      </c>
      <c r="C5" s="68" t="str">
        <f>"QS_"&amp;Info!C30&amp;"_"&amp;Info!C31&amp;".xlsx"</f>
        <v>QS_2009_2003.xlsx</v>
      </c>
    </row>
    <row r="6" spans="1:4">
      <c r="A6" s="69"/>
      <c r="B6" s="70" t="s">
        <v>46</v>
      </c>
      <c r="C6" s="71" t="s">
        <v>77</v>
      </c>
    </row>
    <row r="7" spans="1:4" ht="15" customHeight="1">
      <c r="A7" s="72"/>
      <c r="B7" s="73" t="s">
        <v>49</v>
      </c>
      <c r="C7" s="74">
        <v>1084889.0358170299</v>
      </c>
    </row>
    <row r="8" spans="1:4" ht="15" customHeight="1">
      <c r="A8" s="72"/>
      <c r="B8" s="75" t="s">
        <v>50</v>
      </c>
      <c r="C8" s="76">
        <v>409181.869179097</v>
      </c>
    </row>
    <row r="9" spans="1:4" ht="15" customHeight="1">
      <c r="A9" s="72"/>
      <c r="B9" s="77" t="s">
        <v>51</v>
      </c>
      <c r="C9" s="78">
        <v>172700.71543729</v>
      </c>
    </row>
    <row r="10" spans="1:4" ht="15" customHeight="1">
      <c r="A10" s="72"/>
      <c r="B10" s="75" t="s">
        <v>52</v>
      </c>
      <c r="C10" s="76">
        <v>16554.246228</v>
      </c>
    </row>
    <row r="11" spans="1:4" ht="15" customHeight="1">
      <c r="A11" s="72"/>
      <c r="B11" s="77" t="s">
        <v>53</v>
      </c>
      <c r="C11" s="78">
        <v>61960.140218640001</v>
      </c>
    </row>
    <row r="12" spans="1:4" ht="15" customHeight="1">
      <c r="A12" s="72"/>
      <c r="B12" s="75" t="s">
        <v>54</v>
      </c>
      <c r="C12" s="76">
        <v>22795.675356780001</v>
      </c>
    </row>
    <row r="13" spans="1:4" ht="15" customHeight="1">
      <c r="A13" s="72"/>
      <c r="B13" s="77" t="s">
        <v>55</v>
      </c>
      <c r="C13" s="78">
        <v>19643.354837999999</v>
      </c>
    </row>
    <row r="14" spans="1:4" ht="15" customHeight="1">
      <c r="A14" s="72"/>
      <c r="B14" s="75" t="s">
        <v>56</v>
      </c>
      <c r="C14" s="76">
        <v>20003.150252700001</v>
      </c>
    </row>
    <row r="15" spans="1:4" ht="15" customHeight="1">
      <c r="A15" s="72"/>
      <c r="B15" s="77" t="s">
        <v>57</v>
      </c>
      <c r="C15" s="78">
        <v>71005.921653612895</v>
      </c>
    </row>
    <row r="16" spans="1:4" ht="15" customHeight="1">
      <c r="A16" s="72"/>
      <c r="B16" s="75" t="s">
        <v>58</v>
      </c>
      <c r="C16" s="76">
        <v>139585.55020649999</v>
      </c>
    </row>
    <row r="17" spans="1:3" ht="15" customHeight="1">
      <c r="A17" s="72"/>
      <c r="B17" s="77" t="s">
        <v>59</v>
      </c>
      <c r="C17" s="78">
        <v>87187.956777354804</v>
      </c>
    </row>
    <row r="18" spans="1:3" ht="15" customHeight="1">
      <c r="A18" s="72"/>
      <c r="B18" s="75" t="s">
        <v>60</v>
      </c>
      <c r="C18" s="76">
        <v>611193.51735855499</v>
      </c>
    </row>
    <row r="19" spans="1:3" ht="15" customHeight="1">
      <c r="A19" s="72"/>
      <c r="B19" s="77" t="s">
        <v>61</v>
      </c>
      <c r="C19" s="78">
        <v>307370.19093116099</v>
      </c>
    </row>
    <row r="20" spans="1:3" ht="15" customHeight="1">
      <c r="A20" s="72"/>
      <c r="B20" s="75" t="s">
        <v>62</v>
      </c>
      <c r="C20" s="76">
        <v>99091.812001067694</v>
      </c>
    </row>
    <row r="21" spans="1:3" ht="15" customHeight="1">
      <c r="A21" s="72"/>
      <c r="B21" s="77" t="s">
        <v>63</v>
      </c>
      <c r="C21" s="78">
        <v>22047.035316256999</v>
      </c>
    </row>
    <row r="22" spans="1:3" ht="15" customHeight="1">
      <c r="A22" s="72"/>
      <c r="B22" s="75" t="s">
        <v>64</v>
      </c>
      <c r="C22" s="76">
        <v>5118.1833984597897</v>
      </c>
    </row>
    <row r="23" spans="1:3" ht="15" customHeight="1">
      <c r="A23" s="72"/>
      <c r="B23" s="77" t="s">
        <v>65</v>
      </c>
      <c r="C23" s="78">
        <v>259463.51457686999</v>
      </c>
    </row>
    <row r="24" spans="1:3" ht="15" customHeight="1">
      <c r="A24" s="72"/>
      <c r="B24" s="75" t="s">
        <v>66</v>
      </c>
      <c r="C24" s="76">
        <v>269328.22077440599</v>
      </c>
    </row>
    <row r="25" spans="1:3" ht="15" customHeight="1">
      <c r="A25" s="72"/>
      <c r="B25" s="185" t="s">
        <v>125</v>
      </c>
      <c r="C25" s="184">
        <v>631831.59711498197</v>
      </c>
    </row>
    <row r="26" spans="1:3" ht="15" customHeight="1">
      <c r="A26" s="72"/>
      <c r="B26" s="75" t="s">
        <v>68</v>
      </c>
      <c r="C26" s="76">
        <v>138266.775839915</v>
      </c>
    </row>
    <row r="27" spans="1:3" ht="15" customHeight="1">
      <c r="A27" s="72"/>
      <c r="B27" s="77" t="s">
        <v>69</v>
      </c>
      <c r="C27" s="78">
        <v>685108.728</v>
      </c>
    </row>
    <row r="28" spans="1:3" ht="15" customHeight="1">
      <c r="A28" s="72"/>
      <c r="B28" s="75" t="s">
        <v>70</v>
      </c>
      <c r="C28" s="76">
        <v>592727.21159729001</v>
      </c>
    </row>
    <row r="29" spans="1:3" ht="15" customHeight="1">
      <c r="A29" s="72"/>
      <c r="B29" s="77" t="s">
        <v>71</v>
      </c>
      <c r="C29" s="78">
        <v>240377.22091709101</v>
      </c>
    </row>
    <row r="30" spans="1:3" ht="15" customHeight="1">
      <c r="A30" s="72"/>
      <c r="B30" s="75" t="s">
        <v>72</v>
      </c>
      <c r="C30" s="76">
        <v>166867.87650714</v>
      </c>
    </row>
    <row r="31" spans="1:3" ht="15" customHeight="1">
      <c r="A31" s="72"/>
      <c r="B31" s="77" t="s">
        <v>73</v>
      </c>
      <c r="C31" s="78">
        <v>1675646.8670615901</v>
      </c>
    </row>
    <row r="32" spans="1:3" ht="15" customHeight="1">
      <c r="A32" s="72"/>
      <c r="B32" s="75" t="s">
        <v>74</v>
      </c>
      <c r="C32" s="76">
        <v>62369.461392645098</v>
      </c>
    </row>
    <row r="33" spans="1:3" s="54" customFormat="1" ht="18.75" customHeight="1">
      <c r="A33" s="79"/>
      <c r="B33" s="80" t="s">
        <v>75</v>
      </c>
      <c r="C33" s="81">
        <f>SUM(C7:C32)</f>
        <v>7872315.828752432</v>
      </c>
    </row>
    <row r="34" spans="1:3">
      <c r="B34" s="186" t="s">
        <v>126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workbookViewId="0">
      <selection activeCell="A4" sqref="A4"/>
    </sheetView>
  </sheetViews>
  <sheetFormatPr baseColWidth="10" defaultColWidth="9.140625" defaultRowHeight="12.75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>
      <c r="A1" s="82" t="s">
        <v>8</v>
      </c>
      <c r="B1" s="82"/>
      <c r="C1" s="82"/>
      <c r="E1" s="19">
        <v>2003</v>
      </c>
    </row>
    <row r="2" spans="1:5" ht="15.75" customHeight="1">
      <c r="A2" s="83" t="str">
        <f>Info!A4</f>
        <v>Referenzjahr 2009</v>
      </c>
      <c r="B2" s="64"/>
      <c r="C2" s="64"/>
    </row>
    <row r="3" spans="1:5" ht="12" customHeight="1">
      <c r="A3" s="84"/>
      <c r="B3" s="85"/>
      <c r="C3" s="17"/>
      <c r="D3" s="21" t="str">
        <f>Info!$C$28</f>
        <v>FA_2009_20120423</v>
      </c>
    </row>
    <row r="4" spans="1:5" s="1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5">
      <c r="A5" s="88" t="s">
        <v>33</v>
      </c>
      <c r="B5" s="30"/>
      <c r="C5" s="30"/>
      <c r="D5" s="89" t="s">
        <v>79</v>
      </c>
    </row>
    <row r="6" spans="1:5" ht="25.5" customHeight="1">
      <c r="A6" s="90"/>
      <c r="B6" s="36" t="s">
        <v>80</v>
      </c>
      <c r="C6" s="36" t="s">
        <v>81</v>
      </c>
      <c r="D6" s="38" t="s">
        <v>82</v>
      </c>
      <c r="E6" s="54"/>
    </row>
    <row r="7" spans="1:5">
      <c r="A7" s="91" t="s">
        <v>43</v>
      </c>
      <c r="B7" s="42" t="s">
        <v>44</v>
      </c>
      <c r="C7" s="42" t="s">
        <v>83</v>
      </c>
      <c r="D7" s="92"/>
    </row>
    <row r="8" spans="1:5" s="39" customFormat="1" ht="11.25" customHeight="1">
      <c r="A8" s="93" t="s">
        <v>46</v>
      </c>
      <c r="B8" s="41" t="s">
        <v>47</v>
      </c>
      <c r="C8" s="41"/>
      <c r="D8" s="43" t="s">
        <v>47</v>
      </c>
    </row>
    <row r="9" spans="1:5" ht="15" customHeight="1">
      <c r="A9" s="44" t="s">
        <v>49</v>
      </c>
      <c r="B9" s="94">
        <v>261734977</v>
      </c>
      <c r="C9" s="95">
        <f t="shared" ref="C9:C34" si="0">C$35</f>
        <v>1.2E-2</v>
      </c>
      <c r="D9" s="96">
        <f t="shared" ref="D9:D34" si="1">B9*C9</f>
        <v>3140819.7239999999</v>
      </c>
    </row>
    <row r="10" spans="1:5" ht="15" customHeight="1">
      <c r="A10" s="48" t="s">
        <v>50</v>
      </c>
      <c r="B10" s="97">
        <v>122369513.259</v>
      </c>
      <c r="C10" s="98">
        <f t="shared" si="0"/>
        <v>1.2E-2</v>
      </c>
      <c r="D10" s="99">
        <f t="shared" si="1"/>
        <v>1468434.1591080001</v>
      </c>
    </row>
    <row r="11" spans="1:5" ht="15" customHeight="1">
      <c r="A11" s="187" t="s">
        <v>127</v>
      </c>
      <c r="B11" s="188">
        <v>48527168.417020097</v>
      </c>
      <c r="C11" s="101">
        <f t="shared" si="0"/>
        <v>1.2E-2</v>
      </c>
      <c r="D11" s="189">
        <f t="shared" si="1"/>
        <v>582326.02100424119</v>
      </c>
    </row>
    <row r="12" spans="1:5" ht="15" customHeight="1">
      <c r="A12" s="48" t="s">
        <v>52</v>
      </c>
      <c r="B12" s="97">
        <v>3303167.8670000001</v>
      </c>
      <c r="C12" s="98">
        <f t="shared" si="0"/>
        <v>1.2E-2</v>
      </c>
      <c r="D12" s="99">
        <f t="shared" si="1"/>
        <v>39638.014404000001</v>
      </c>
    </row>
    <row r="13" spans="1:5" ht="15" customHeight="1">
      <c r="A13" s="51" t="s">
        <v>53</v>
      </c>
      <c r="B13" s="100">
        <v>33286110.866</v>
      </c>
      <c r="C13" s="101">
        <f t="shared" si="0"/>
        <v>1.2E-2</v>
      </c>
      <c r="D13" s="102">
        <f t="shared" si="1"/>
        <v>399433.33039200003</v>
      </c>
    </row>
    <row r="14" spans="1:5" ht="15" customHeight="1">
      <c r="A14" s="48" t="s">
        <v>54</v>
      </c>
      <c r="B14" s="97">
        <v>3935787.9789999998</v>
      </c>
      <c r="C14" s="98">
        <f t="shared" si="0"/>
        <v>1.2E-2</v>
      </c>
      <c r="D14" s="99">
        <f t="shared" si="1"/>
        <v>47229.455748</v>
      </c>
    </row>
    <row r="15" spans="1:5" ht="15" customHeight="1">
      <c r="A15" s="51" t="s">
        <v>55</v>
      </c>
      <c r="B15" s="100">
        <v>12950389.309</v>
      </c>
      <c r="C15" s="101">
        <f t="shared" si="0"/>
        <v>1.2E-2</v>
      </c>
      <c r="D15" s="102">
        <f t="shared" si="1"/>
        <v>155404.67170800001</v>
      </c>
    </row>
    <row r="16" spans="1:5" ht="15" customHeight="1">
      <c r="A16" s="48" t="s">
        <v>56</v>
      </c>
      <c r="B16" s="97">
        <v>5461793.3930000002</v>
      </c>
      <c r="C16" s="98">
        <f t="shared" si="0"/>
        <v>1.2E-2</v>
      </c>
      <c r="D16" s="99">
        <f t="shared" si="1"/>
        <v>65541.520715999999</v>
      </c>
    </row>
    <row r="17" spans="1:4" ht="15" customHeight="1">
      <c r="A17" s="51" t="s">
        <v>57</v>
      </c>
      <c r="B17" s="100">
        <v>28692596.445999999</v>
      </c>
      <c r="C17" s="101">
        <f t="shared" si="0"/>
        <v>1.2E-2</v>
      </c>
      <c r="D17" s="102">
        <f t="shared" si="1"/>
        <v>344311.15735200001</v>
      </c>
    </row>
    <row r="18" spans="1:4" ht="15" customHeight="1">
      <c r="A18" s="48" t="s">
        <v>58</v>
      </c>
      <c r="B18" s="97">
        <v>18547796.866999999</v>
      </c>
      <c r="C18" s="98">
        <f t="shared" si="0"/>
        <v>1.2E-2</v>
      </c>
      <c r="D18" s="99">
        <f t="shared" si="1"/>
        <v>222573.562404</v>
      </c>
    </row>
    <row r="19" spans="1:4" ht="15" customHeight="1">
      <c r="A19" s="51" t="s">
        <v>59</v>
      </c>
      <c r="B19" s="100">
        <v>17032029.383000001</v>
      </c>
      <c r="C19" s="101">
        <f t="shared" si="0"/>
        <v>1.2E-2</v>
      </c>
      <c r="D19" s="102">
        <f t="shared" si="1"/>
        <v>204384.35259600001</v>
      </c>
    </row>
    <row r="20" spans="1:4" ht="15" customHeight="1">
      <c r="A20" s="48" t="s">
        <v>60</v>
      </c>
      <c r="B20" s="97">
        <v>36444375.729999997</v>
      </c>
      <c r="C20" s="98">
        <f t="shared" si="0"/>
        <v>1.2E-2</v>
      </c>
      <c r="D20" s="99">
        <f t="shared" si="1"/>
        <v>437332.50876</v>
      </c>
    </row>
    <row r="21" spans="1:4" ht="15" customHeight="1">
      <c r="A21" s="51" t="s">
        <v>61</v>
      </c>
      <c r="B21" s="100">
        <v>29864839.379999999</v>
      </c>
      <c r="C21" s="101">
        <f t="shared" si="0"/>
        <v>1.2E-2</v>
      </c>
      <c r="D21" s="102">
        <f t="shared" si="1"/>
        <v>358378.07256</v>
      </c>
    </row>
    <row r="22" spans="1:4" ht="15" customHeight="1">
      <c r="A22" s="48" t="s">
        <v>62</v>
      </c>
      <c r="B22" s="97">
        <v>8458455.7100000009</v>
      </c>
      <c r="C22" s="98">
        <f t="shared" si="0"/>
        <v>1.2E-2</v>
      </c>
      <c r="D22" s="99">
        <f t="shared" si="1"/>
        <v>101501.46852000001</v>
      </c>
    </row>
    <row r="23" spans="1:4" ht="15" customHeight="1">
      <c r="A23" s="51" t="s">
        <v>63</v>
      </c>
      <c r="B23" s="100">
        <v>8310587.9139999999</v>
      </c>
      <c r="C23" s="101">
        <f t="shared" si="0"/>
        <v>1.2E-2</v>
      </c>
      <c r="D23" s="102">
        <f t="shared" si="1"/>
        <v>99727.054967999997</v>
      </c>
    </row>
    <row r="24" spans="1:4" ht="15" customHeight="1">
      <c r="A24" s="48" t="s">
        <v>64</v>
      </c>
      <c r="B24" s="97">
        <v>2716523.091</v>
      </c>
      <c r="C24" s="98">
        <f t="shared" si="0"/>
        <v>1.2E-2</v>
      </c>
      <c r="D24" s="99">
        <f t="shared" si="1"/>
        <v>32598.277092</v>
      </c>
    </row>
    <row r="25" spans="1:4" ht="15" customHeight="1">
      <c r="A25" s="51" t="s">
        <v>65</v>
      </c>
      <c r="B25" s="100">
        <v>61095598.151000001</v>
      </c>
      <c r="C25" s="101">
        <f t="shared" si="0"/>
        <v>1.2E-2</v>
      </c>
      <c r="D25" s="102">
        <f t="shared" si="1"/>
        <v>733147.17781200004</v>
      </c>
    </row>
    <row r="26" spans="1:4" ht="15" customHeight="1">
      <c r="A26" s="48" t="s">
        <v>66</v>
      </c>
      <c r="B26" s="97">
        <v>31784462.692000002</v>
      </c>
      <c r="C26" s="98">
        <f t="shared" si="0"/>
        <v>1.2E-2</v>
      </c>
      <c r="D26" s="99">
        <f t="shared" si="1"/>
        <v>381413.55230400001</v>
      </c>
    </row>
    <row r="27" spans="1:4" ht="15" customHeight="1">
      <c r="A27" s="51" t="s">
        <v>67</v>
      </c>
      <c r="B27" s="100">
        <v>74987602.488999993</v>
      </c>
      <c r="C27" s="101">
        <f t="shared" si="0"/>
        <v>1.2E-2</v>
      </c>
      <c r="D27" s="102">
        <f t="shared" si="1"/>
        <v>899851.22986799991</v>
      </c>
    </row>
    <row r="28" spans="1:4" ht="15" customHeight="1">
      <c r="A28" s="48" t="s">
        <v>68</v>
      </c>
      <c r="B28" s="97">
        <v>29885193</v>
      </c>
      <c r="C28" s="98">
        <f t="shared" si="0"/>
        <v>1.2E-2</v>
      </c>
      <c r="D28" s="99">
        <f t="shared" si="1"/>
        <v>358622.31599999999</v>
      </c>
    </row>
    <row r="29" spans="1:4" ht="15" customHeight="1">
      <c r="A29" s="51" t="s">
        <v>69</v>
      </c>
      <c r="B29" s="100">
        <v>32083178.787999999</v>
      </c>
      <c r="C29" s="101">
        <f t="shared" si="0"/>
        <v>1.2E-2</v>
      </c>
      <c r="D29" s="102">
        <f t="shared" si="1"/>
        <v>384998.145456</v>
      </c>
    </row>
    <row r="30" spans="1:4" ht="15" customHeight="1">
      <c r="A30" s="182" t="s">
        <v>129</v>
      </c>
      <c r="B30" s="190">
        <v>107351577.36386199</v>
      </c>
      <c r="C30" s="98">
        <f t="shared" si="0"/>
        <v>1.2E-2</v>
      </c>
      <c r="D30" s="191">
        <f t="shared" si="1"/>
        <v>1288218.928366344</v>
      </c>
    </row>
    <row r="31" spans="1:4" ht="15" customHeight="1">
      <c r="A31" s="51" t="s">
        <v>71</v>
      </c>
      <c r="B31" s="100">
        <v>25595369.671999998</v>
      </c>
      <c r="C31" s="101">
        <f t="shared" si="0"/>
        <v>1.2E-2</v>
      </c>
      <c r="D31" s="102">
        <f t="shared" si="1"/>
        <v>307144.43606400001</v>
      </c>
    </row>
    <row r="32" spans="1:4" ht="15" customHeight="1">
      <c r="A32" s="48" t="s">
        <v>72</v>
      </c>
      <c r="B32" s="97">
        <v>14816842.158</v>
      </c>
      <c r="C32" s="98">
        <f t="shared" si="0"/>
        <v>1.2E-2</v>
      </c>
      <c r="D32" s="99">
        <f t="shared" si="1"/>
        <v>177802.10589599999</v>
      </c>
    </row>
    <row r="33" spans="1:4" ht="15" customHeight="1">
      <c r="A33" s="51" t="s">
        <v>73</v>
      </c>
      <c r="B33" s="100">
        <v>49164006.718000002</v>
      </c>
      <c r="C33" s="101">
        <f t="shared" si="0"/>
        <v>1.2E-2</v>
      </c>
      <c r="D33" s="102">
        <f t="shared" si="1"/>
        <v>589968.08061599999</v>
      </c>
    </row>
    <row r="34" spans="1:4" ht="15" customHeight="1">
      <c r="A34" s="48" t="s">
        <v>74</v>
      </c>
      <c r="B34" s="97">
        <v>4607470</v>
      </c>
      <c r="C34" s="98">
        <f t="shared" si="0"/>
        <v>1.2E-2</v>
      </c>
      <c r="D34" s="99">
        <f t="shared" si="1"/>
        <v>55289.64</v>
      </c>
    </row>
    <row r="35" spans="1:4" s="54" customFormat="1" ht="18.75" customHeight="1">
      <c r="A35" s="103" t="s">
        <v>75</v>
      </c>
      <c r="B35" s="104">
        <f>SUM(B9:B34)</f>
        <v>1073007413.6428822</v>
      </c>
      <c r="C35" s="105">
        <v>1.2E-2</v>
      </c>
      <c r="D35" s="106">
        <f>SUM(D9:D34)</f>
        <v>12876088.963714583</v>
      </c>
    </row>
    <row r="36" spans="1:4">
      <c r="A36" s="186" t="s">
        <v>124</v>
      </c>
    </row>
    <row r="37" spans="1:4">
      <c r="A37" s="186" t="s">
        <v>128</v>
      </c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6.28515625" style="1" customWidth="1"/>
    <col min="2" max="3" width="22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8" t="s">
        <v>84</v>
      </c>
      <c r="B1" s="109"/>
      <c r="C1" s="109"/>
      <c r="D1" s="19">
        <v>2003</v>
      </c>
      <c r="E1" s="109"/>
    </row>
    <row r="2" spans="1:7" ht="15.75" customHeight="1">
      <c r="A2" s="83" t="str">
        <f>Info!A4</f>
        <v>Referenzjahr 2009</v>
      </c>
      <c r="B2" s="110"/>
      <c r="C2" s="64"/>
      <c r="D2" s="60"/>
      <c r="E2" s="60"/>
    </row>
    <row r="3" spans="1:7">
      <c r="D3" s="21" t="str">
        <f>Info!$C$28</f>
        <v>FA_2009_20120423</v>
      </c>
      <c r="G3" s="21"/>
    </row>
    <row r="4" spans="1:7" s="22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7" s="27" customFormat="1" ht="11.25" customHeight="1">
      <c r="A5" s="88" t="s">
        <v>33</v>
      </c>
      <c r="B5" s="32"/>
      <c r="C5" s="32"/>
      <c r="D5" s="89" t="s">
        <v>85</v>
      </c>
    </row>
    <row r="6" spans="1:7" ht="56.25" customHeight="1">
      <c r="A6" s="111"/>
      <c r="B6" s="112" t="s">
        <v>86</v>
      </c>
      <c r="C6" s="112" t="s">
        <v>87</v>
      </c>
      <c r="D6" s="113" t="s">
        <v>88</v>
      </c>
    </row>
    <row r="7" spans="1:7" s="39" customFormat="1" ht="11.25" customHeight="1">
      <c r="A7" s="91" t="s">
        <v>43</v>
      </c>
      <c r="B7" s="42" t="s">
        <v>44</v>
      </c>
      <c r="C7" s="42" t="s">
        <v>44</v>
      </c>
      <c r="D7" s="114"/>
    </row>
    <row r="8" spans="1:7" s="115" customFormat="1">
      <c r="A8" s="93" t="s">
        <v>46</v>
      </c>
      <c r="B8" s="41" t="s">
        <v>47</v>
      </c>
      <c r="C8" s="41" t="s">
        <v>47</v>
      </c>
      <c r="D8" s="43" t="s">
        <v>47</v>
      </c>
      <c r="F8" s="116" t="s">
        <v>89</v>
      </c>
      <c r="G8" s="117"/>
    </row>
    <row r="9" spans="1:7">
      <c r="A9" s="44" t="s">
        <v>49</v>
      </c>
      <c r="B9" s="45">
        <v>8980192.9000000004</v>
      </c>
      <c r="C9" s="45">
        <v>188760.6692</v>
      </c>
      <c r="D9" s="118">
        <f t="shared" ref="D9:D34" si="0">B9+C9</f>
        <v>9168953.5691999998</v>
      </c>
      <c r="F9" s="119" t="s">
        <v>90</v>
      </c>
      <c r="G9" s="120">
        <v>2.4E-2</v>
      </c>
    </row>
    <row r="10" spans="1:7">
      <c r="A10" s="48" t="s">
        <v>50</v>
      </c>
      <c r="B10" s="49">
        <v>3145823</v>
      </c>
      <c r="C10" s="49">
        <v>197909.1482</v>
      </c>
      <c r="D10" s="121">
        <f t="shared" si="0"/>
        <v>3343732.1482000002</v>
      </c>
      <c r="F10" s="119" t="s">
        <v>91</v>
      </c>
      <c r="G10" s="120">
        <v>7.2999999999999995E-2</v>
      </c>
    </row>
    <row r="11" spans="1:7">
      <c r="A11" s="51" t="s">
        <v>51</v>
      </c>
      <c r="B11" s="52">
        <v>988514.9</v>
      </c>
      <c r="C11" s="52">
        <v>174383.6568</v>
      </c>
      <c r="D11" s="122">
        <f t="shared" si="0"/>
        <v>1162898.5567999999</v>
      </c>
      <c r="F11" s="119" t="s">
        <v>92</v>
      </c>
      <c r="G11" s="120">
        <v>0.17</v>
      </c>
    </row>
    <row r="12" spans="1:7">
      <c r="A12" s="48" t="s">
        <v>52</v>
      </c>
      <c r="B12" s="49">
        <v>112818.7</v>
      </c>
      <c r="C12" s="49">
        <v>385.70150000000001</v>
      </c>
      <c r="D12" s="121">
        <f t="shared" si="0"/>
        <v>113204.40149999999</v>
      </c>
      <c r="F12" s="123" t="s">
        <v>93</v>
      </c>
      <c r="G12" s="124">
        <v>1</v>
      </c>
    </row>
    <row r="13" spans="1:7">
      <c r="A13" s="51" t="s">
        <v>53</v>
      </c>
      <c r="B13" s="52">
        <v>543259.19999999995</v>
      </c>
      <c r="C13" s="52">
        <v>123575.8665</v>
      </c>
      <c r="D13" s="122">
        <f t="shared" si="0"/>
        <v>666835.06649999996</v>
      </c>
    </row>
    <row r="14" spans="1:7">
      <c r="A14" s="48" t="s">
        <v>54</v>
      </c>
      <c r="B14" s="49">
        <v>41981.4</v>
      </c>
      <c r="C14" s="49">
        <v>1886.0355999999999</v>
      </c>
      <c r="D14" s="121">
        <f t="shared" si="0"/>
        <v>43867.435600000004</v>
      </c>
    </row>
    <row r="15" spans="1:7">
      <c r="A15" s="51" t="s">
        <v>55</v>
      </c>
      <c r="B15" s="52">
        <v>147519.5</v>
      </c>
      <c r="C15" s="52">
        <v>12495.9113</v>
      </c>
      <c r="D15" s="122">
        <f t="shared" si="0"/>
        <v>160015.41130000001</v>
      </c>
    </row>
    <row r="16" spans="1:7">
      <c r="A16" s="48" t="s">
        <v>56</v>
      </c>
      <c r="B16" s="49">
        <v>68803.5</v>
      </c>
      <c r="C16" s="49">
        <v>26092.750599999999</v>
      </c>
      <c r="D16" s="121">
        <f t="shared" si="0"/>
        <v>94896.250599999999</v>
      </c>
    </row>
    <row r="17" spans="1:4">
      <c r="A17" s="51" t="s">
        <v>57</v>
      </c>
      <c r="B17" s="52">
        <v>1266853</v>
      </c>
      <c r="C17" s="52">
        <v>874082.93030000001</v>
      </c>
      <c r="D17" s="122">
        <f t="shared" si="0"/>
        <v>2140935.9303000001</v>
      </c>
    </row>
    <row r="18" spans="1:4">
      <c r="A18" s="48" t="s">
        <v>58</v>
      </c>
      <c r="B18" s="49">
        <v>943924</v>
      </c>
      <c r="C18" s="49">
        <v>88526.397700000001</v>
      </c>
      <c r="D18" s="121">
        <f t="shared" si="0"/>
        <v>1032450.3977</v>
      </c>
    </row>
    <row r="19" spans="1:4">
      <c r="A19" s="51" t="s">
        <v>59</v>
      </c>
      <c r="B19" s="52">
        <v>684637.2</v>
      </c>
      <c r="C19" s="52">
        <v>10843.034900000001</v>
      </c>
      <c r="D19" s="122">
        <f t="shared" si="0"/>
        <v>695480.23489999992</v>
      </c>
    </row>
    <row r="20" spans="1:4">
      <c r="A20" s="48" t="s">
        <v>60</v>
      </c>
      <c r="B20" s="49">
        <v>2020323</v>
      </c>
      <c r="C20" s="49">
        <v>100449.97870000001</v>
      </c>
      <c r="D20" s="121">
        <f t="shared" si="0"/>
        <v>2120772.9786999999</v>
      </c>
    </row>
    <row r="21" spans="1:4">
      <c r="A21" s="51" t="s">
        <v>61</v>
      </c>
      <c r="B21" s="52">
        <v>868586.8</v>
      </c>
      <c r="C21" s="52">
        <v>46634.9925</v>
      </c>
      <c r="D21" s="122">
        <f t="shared" si="0"/>
        <v>915221.7925000001</v>
      </c>
    </row>
    <row r="22" spans="1:4">
      <c r="A22" s="48" t="s">
        <v>62</v>
      </c>
      <c r="B22" s="49">
        <v>356957.7</v>
      </c>
      <c r="C22" s="49">
        <v>175509.30549999999</v>
      </c>
      <c r="D22" s="121">
        <f t="shared" si="0"/>
        <v>532467.00549999997</v>
      </c>
    </row>
    <row r="23" spans="1:4">
      <c r="A23" s="51" t="s">
        <v>63</v>
      </c>
      <c r="B23" s="52">
        <v>117891.9</v>
      </c>
      <c r="C23" s="52">
        <v>338.63799999999998</v>
      </c>
      <c r="D23" s="122">
        <f t="shared" si="0"/>
        <v>118230.538</v>
      </c>
    </row>
    <row r="24" spans="1:4">
      <c r="A24" s="48" t="s">
        <v>64</v>
      </c>
      <c r="B24" s="49">
        <v>42018.2</v>
      </c>
      <c r="C24" s="49">
        <v>1271.5378000000001</v>
      </c>
      <c r="D24" s="121">
        <f t="shared" si="0"/>
        <v>43289.737799999995</v>
      </c>
    </row>
    <row r="25" spans="1:4">
      <c r="A25" s="51" t="s">
        <v>65</v>
      </c>
      <c r="B25" s="52">
        <v>1327735.3999999999</v>
      </c>
      <c r="C25" s="52">
        <v>19059.060099999999</v>
      </c>
      <c r="D25" s="122">
        <f t="shared" si="0"/>
        <v>1346794.4600999998</v>
      </c>
    </row>
    <row r="26" spans="1:4">
      <c r="A26" s="48" t="s">
        <v>66</v>
      </c>
      <c r="B26" s="49">
        <v>497955.1</v>
      </c>
      <c r="C26" s="49">
        <v>24582.613099999999</v>
      </c>
      <c r="D26" s="121">
        <f t="shared" si="0"/>
        <v>522537.71309999999</v>
      </c>
    </row>
    <row r="27" spans="1:4">
      <c r="A27" s="51" t="s">
        <v>67</v>
      </c>
      <c r="B27" s="52">
        <v>1722381.6</v>
      </c>
      <c r="C27" s="52">
        <v>158319.44990000001</v>
      </c>
      <c r="D27" s="122">
        <f t="shared" si="0"/>
        <v>1880701.0499</v>
      </c>
    </row>
    <row r="28" spans="1:4">
      <c r="A28" s="48" t="s">
        <v>68</v>
      </c>
      <c r="B28" s="49">
        <v>624824.1</v>
      </c>
      <c r="C28" s="49">
        <v>6773.9700999999995</v>
      </c>
      <c r="D28" s="121">
        <f t="shared" si="0"/>
        <v>631598.07010000001</v>
      </c>
    </row>
    <row r="29" spans="1:4">
      <c r="A29" s="51" t="s">
        <v>69</v>
      </c>
      <c r="B29" s="52">
        <v>1667492.8</v>
      </c>
      <c r="C29" s="52">
        <v>82556.061300000001</v>
      </c>
      <c r="D29" s="122">
        <f t="shared" si="0"/>
        <v>1750048.8613</v>
      </c>
    </row>
    <row r="30" spans="1:4">
      <c r="A30" s="48" t="s">
        <v>70</v>
      </c>
      <c r="B30" s="49">
        <v>2265037.7999999998</v>
      </c>
      <c r="C30" s="49">
        <v>178619.2267</v>
      </c>
      <c r="D30" s="121">
        <f t="shared" si="0"/>
        <v>2443657.0266999998</v>
      </c>
    </row>
    <row r="31" spans="1:4">
      <c r="A31" s="51" t="s">
        <v>71</v>
      </c>
      <c r="B31" s="52">
        <v>555361.5</v>
      </c>
      <c r="C31" s="52">
        <v>1229.7074</v>
      </c>
      <c r="D31" s="122">
        <f t="shared" si="0"/>
        <v>556591.20739999996</v>
      </c>
    </row>
    <row r="32" spans="1:4">
      <c r="A32" s="48" t="s">
        <v>72</v>
      </c>
      <c r="B32" s="49">
        <v>1258607.6000000001</v>
      </c>
      <c r="C32" s="49">
        <v>72930.8747</v>
      </c>
      <c r="D32" s="121">
        <f t="shared" si="0"/>
        <v>1331538.4747000001</v>
      </c>
    </row>
    <row r="33" spans="1:6">
      <c r="A33" s="187" t="s">
        <v>130</v>
      </c>
      <c r="B33" s="52">
        <v>4750332.5</v>
      </c>
      <c r="C33" s="192">
        <v>295290.33880000003</v>
      </c>
      <c r="D33" s="193">
        <f t="shared" si="0"/>
        <v>5045622.8388</v>
      </c>
    </row>
    <row r="34" spans="1:6">
      <c r="A34" s="125" t="s">
        <v>74</v>
      </c>
      <c r="B34" s="49">
        <v>268243.8</v>
      </c>
      <c r="C34" s="49">
        <v>472.8426</v>
      </c>
      <c r="D34" s="121">
        <f t="shared" si="0"/>
        <v>268716.64259999996</v>
      </c>
    </row>
    <row r="35" spans="1:6" s="54" customFormat="1">
      <c r="A35" s="55" t="s">
        <v>75</v>
      </c>
      <c r="B35" s="126">
        <f>SUM(B9:B34)</f>
        <v>35268077.100000001</v>
      </c>
      <c r="C35" s="126">
        <f>SUM(C9:C34)</f>
        <v>2862980.6998000005</v>
      </c>
      <c r="D35" s="57">
        <f>SUM(D9:D34)</f>
        <v>38131057.799800001</v>
      </c>
      <c r="F35" s="1"/>
    </row>
    <row r="36" spans="1:6">
      <c r="A36" s="186" t="s">
        <v>124</v>
      </c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>
      <c r="A1" s="15"/>
      <c r="B1" s="16" t="s">
        <v>12</v>
      </c>
      <c r="C1" s="127"/>
      <c r="D1" s="19">
        <v>2003</v>
      </c>
      <c r="E1" s="20" t="str">
        <f>Info!A4</f>
        <v>Referenzjahr 2009</v>
      </c>
      <c r="I1" s="21" t="str">
        <f>Info!$C$28</f>
        <v>FA_2009_20120423</v>
      </c>
    </row>
    <row r="2" spans="1:9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9">
      <c r="A3" s="129"/>
      <c r="B3" s="88" t="s">
        <v>33</v>
      </c>
      <c r="C3" s="30"/>
      <c r="D3" s="30"/>
      <c r="E3" s="30" t="s">
        <v>94</v>
      </c>
      <c r="F3" s="30"/>
      <c r="G3" s="30"/>
      <c r="H3" s="30" t="s">
        <v>95</v>
      </c>
      <c r="I3" s="89" t="s">
        <v>96</v>
      </c>
    </row>
    <row r="4" spans="1:9" ht="40.5" customHeight="1">
      <c r="A4" s="60"/>
      <c r="B4" s="90"/>
      <c r="C4" s="36" t="s">
        <v>97</v>
      </c>
      <c r="D4" s="36" t="s">
        <v>98</v>
      </c>
      <c r="E4" s="36" t="s">
        <v>99</v>
      </c>
      <c r="F4" s="36" t="s">
        <v>100</v>
      </c>
      <c r="G4" s="36" t="s">
        <v>101</v>
      </c>
      <c r="H4" s="36" t="s">
        <v>102</v>
      </c>
      <c r="I4" s="38" t="s">
        <v>103</v>
      </c>
    </row>
    <row r="5" spans="1:9">
      <c r="A5" s="60"/>
      <c r="B5" s="91" t="s">
        <v>43</v>
      </c>
      <c r="C5" s="42" t="s">
        <v>44</v>
      </c>
      <c r="D5" s="42" t="s">
        <v>44</v>
      </c>
      <c r="E5" s="42"/>
      <c r="F5" s="42" t="s">
        <v>44</v>
      </c>
      <c r="G5" s="42" t="s">
        <v>104</v>
      </c>
      <c r="H5" s="42"/>
      <c r="I5" s="92"/>
    </row>
    <row r="6" spans="1:9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1"/>
      <c r="I6" s="43" t="s">
        <v>47</v>
      </c>
    </row>
    <row r="7" spans="1:9">
      <c r="A7" s="60"/>
      <c r="B7" s="44" t="s">
        <v>49</v>
      </c>
      <c r="C7" s="45">
        <v>64357.7814</v>
      </c>
      <c r="D7" s="45">
        <v>12433.634</v>
      </c>
      <c r="E7" s="130">
        <f t="shared" ref="E7:E32" si="0">D7-C7</f>
        <v>-51924.147400000002</v>
      </c>
      <c r="F7" s="45">
        <v>2619258.21532857</v>
      </c>
      <c r="G7" s="130">
        <f>NP!J7+QS!C7+JP!D9</f>
        <v>38657849.505017035</v>
      </c>
      <c r="H7" s="131">
        <f t="shared" ref="H7:H33" si="1">G7/F7</f>
        <v>14.75908304067976</v>
      </c>
      <c r="I7" s="132">
        <f t="shared" ref="I7:I32" si="2">E7*H7</f>
        <v>-766352.80329309613</v>
      </c>
    </row>
    <row r="8" spans="1:9">
      <c r="A8" s="60"/>
      <c r="B8" s="48" t="s">
        <v>50</v>
      </c>
      <c r="C8" s="49">
        <v>3991.4070000000002</v>
      </c>
      <c r="D8" s="49">
        <v>8311.0837499999998</v>
      </c>
      <c r="E8" s="133">
        <f t="shared" si="0"/>
        <v>4319.6767499999996</v>
      </c>
      <c r="F8" s="49">
        <v>1232675.12185714</v>
      </c>
      <c r="G8" s="133">
        <f>NP!J8+QS!C8+JP!D10</f>
        <v>18121662.717379097</v>
      </c>
      <c r="H8" s="134">
        <f t="shared" si="1"/>
        <v>14.701085789804148</v>
      </c>
      <c r="I8" s="135">
        <f t="shared" si="2"/>
        <v>63503.938485972358</v>
      </c>
    </row>
    <row r="9" spans="1:9">
      <c r="A9" s="60"/>
      <c r="B9" s="51" t="s">
        <v>51</v>
      </c>
      <c r="C9" s="52">
        <v>382.65</v>
      </c>
      <c r="D9" s="52">
        <v>3558.7316000000001</v>
      </c>
      <c r="E9" s="136">
        <f t="shared" si="0"/>
        <v>3176.0816</v>
      </c>
      <c r="F9" s="52">
        <v>402351.70257142902</v>
      </c>
      <c r="G9" s="136">
        <f>NP!J9+QS!C9+JP!D11</f>
        <v>6593013.8722372912</v>
      </c>
      <c r="H9" s="137">
        <f t="shared" si="1"/>
        <v>16.386196032230885</v>
      </c>
      <c r="I9" s="138">
        <f t="shared" si="2"/>
        <v>52043.895711961522</v>
      </c>
    </row>
    <row r="10" spans="1:9">
      <c r="A10" s="60"/>
      <c r="B10" s="48" t="s">
        <v>52</v>
      </c>
      <c r="C10" s="49">
        <v>37.007849999999998</v>
      </c>
      <c r="D10" s="49">
        <v>152.73224999999999</v>
      </c>
      <c r="E10" s="133">
        <f t="shared" si="0"/>
        <v>115.7244</v>
      </c>
      <c r="F10" s="49">
        <v>26684.9136428571</v>
      </c>
      <c r="G10" s="133">
        <f>NP!J10+QS!C10+JP!D12</f>
        <v>541985.54772799998</v>
      </c>
      <c r="H10" s="134">
        <f t="shared" si="1"/>
        <v>20.310560303165015</v>
      </c>
      <c r="I10" s="135">
        <f t="shared" si="2"/>
        <v>2350.4274047475897</v>
      </c>
    </row>
    <row r="11" spans="1:9">
      <c r="A11" s="60"/>
      <c r="B11" s="51" t="s">
        <v>53</v>
      </c>
      <c r="C11" s="52">
        <v>162.779</v>
      </c>
      <c r="D11" s="52">
        <v>1016.5354</v>
      </c>
      <c r="E11" s="136">
        <f t="shared" si="0"/>
        <v>853.75639999999999</v>
      </c>
      <c r="F11" s="52">
        <v>311465.069314286</v>
      </c>
      <c r="G11" s="136">
        <f>NP!J11+QS!C11+JP!D13</f>
        <v>3980713.806718641</v>
      </c>
      <c r="H11" s="137">
        <f t="shared" si="1"/>
        <v>12.780610729422996</v>
      </c>
      <c r="I11" s="138">
        <f t="shared" si="2"/>
        <v>10911.528206153551</v>
      </c>
    </row>
    <row r="12" spans="1:9">
      <c r="A12" s="60"/>
      <c r="B12" s="48" t="s">
        <v>54</v>
      </c>
      <c r="C12" s="49">
        <v>83.784999999999997</v>
      </c>
      <c r="D12" s="49">
        <v>227.87110000000001</v>
      </c>
      <c r="E12" s="133">
        <f t="shared" si="0"/>
        <v>144.08610000000002</v>
      </c>
      <c r="F12" s="49">
        <v>30403.002457142898</v>
      </c>
      <c r="G12" s="133">
        <f>NP!J12+QS!C12+JP!D14</f>
        <v>533365.71095678001</v>
      </c>
      <c r="H12" s="134">
        <f t="shared" si="1"/>
        <v>17.543192048503446</v>
      </c>
      <c r="I12" s="135">
        <f t="shared" si="2"/>
        <v>2527.7301238198725</v>
      </c>
    </row>
    <row r="13" spans="1:9">
      <c r="A13" s="60"/>
      <c r="B13" s="51" t="s">
        <v>55</v>
      </c>
      <c r="C13" s="52">
        <v>91.665000000000006</v>
      </c>
      <c r="D13" s="52">
        <v>480.137</v>
      </c>
      <c r="E13" s="136">
        <f t="shared" si="0"/>
        <v>388.47199999999998</v>
      </c>
      <c r="F13" s="52">
        <v>82570.600099999996</v>
      </c>
      <c r="G13" s="136">
        <f>NP!J13+QS!C13+JP!D15</f>
        <v>1125916.2661379999</v>
      </c>
      <c r="H13" s="137">
        <f t="shared" si="1"/>
        <v>13.635800936100985</v>
      </c>
      <c r="I13" s="138">
        <f t="shared" si="2"/>
        <v>5297.1268612490212</v>
      </c>
    </row>
    <row r="14" spans="1:9">
      <c r="A14" s="60"/>
      <c r="B14" s="48" t="s">
        <v>56</v>
      </c>
      <c r="C14" s="49">
        <v>499.87605000000002</v>
      </c>
      <c r="D14" s="49">
        <v>780.54525000000001</v>
      </c>
      <c r="E14" s="133">
        <f t="shared" si="0"/>
        <v>280.66919999999999</v>
      </c>
      <c r="F14" s="49">
        <v>66128.212857142906</v>
      </c>
      <c r="G14" s="133">
        <f>NP!J14+QS!C14+JP!D16</f>
        <v>633476.70085270004</v>
      </c>
      <c r="H14" s="134">
        <f t="shared" si="1"/>
        <v>9.579522468287518</v>
      </c>
      <c r="I14" s="135">
        <f t="shared" si="2"/>
        <v>2688.6769075562829</v>
      </c>
    </row>
    <row r="15" spans="1:9">
      <c r="A15" s="60"/>
      <c r="B15" s="51" t="s">
        <v>57</v>
      </c>
      <c r="C15" s="52">
        <v>3118.7339999999999</v>
      </c>
      <c r="D15" s="52">
        <v>2267.6896999999999</v>
      </c>
      <c r="E15" s="136">
        <f t="shared" si="0"/>
        <v>-851.04430000000002</v>
      </c>
      <c r="F15" s="52">
        <v>719018.88467142906</v>
      </c>
      <c r="G15" s="136">
        <f>NP!J15+QS!C15+JP!D17</f>
        <v>5366549.251953613</v>
      </c>
      <c r="H15" s="137">
        <f t="shared" si="1"/>
        <v>7.4637111296540866</v>
      </c>
      <c r="I15" s="138">
        <f t="shared" si="2"/>
        <v>-6351.9488137386716</v>
      </c>
    </row>
    <row r="16" spans="1:9">
      <c r="A16" s="60"/>
      <c r="B16" s="48" t="s">
        <v>58</v>
      </c>
      <c r="C16" s="49">
        <v>1379.40905</v>
      </c>
      <c r="D16" s="49">
        <v>2510.4665500000001</v>
      </c>
      <c r="E16" s="133">
        <f t="shared" si="0"/>
        <v>1131.0575000000001</v>
      </c>
      <c r="F16" s="49">
        <v>309624.26872857101</v>
      </c>
      <c r="G16" s="133">
        <f>NP!J16+QS!C16+JP!D18</f>
        <v>4797591.3479065001</v>
      </c>
      <c r="H16" s="134">
        <f t="shared" si="1"/>
        <v>15.494881482020585</v>
      </c>
      <c r="I16" s="135">
        <f t="shared" si="2"/>
        <v>17525.601911850499</v>
      </c>
    </row>
    <row r="17" spans="1:9">
      <c r="A17" s="60"/>
      <c r="B17" s="51" t="s">
        <v>59</v>
      </c>
      <c r="C17" s="52">
        <v>3258.7719999999999</v>
      </c>
      <c r="D17" s="52">
        <v>1872.8116</v>
      </c>
      <c r="E17" s="136">
        <f t="shared" si="0"/>
        <v>-1385.9603999999999</v>
      </c>
      <c r="F17" s="52">
        <v>232332.473214286</v>
      </c>
      <c r="G17" s="136">
        <f>NP!J17+QS!C17+JP!D19</f>
        <v>4708668.1916773543</v>
      </c>
      <c r="H17" s="137">
        <f t="shared" si="1"/>
        <v>20.266939556634568</v>
      </c>
      <c r="I17" s="138">
        <f t="shared" si="2"/>
        <v>-28089.175654689068</v>
      </c>
    </row>
    <row r="18" spans="1:9">
      <c r="A18" s="60"/>
      <c r="B18" s="48" t="s">
        <v>60</v>
      </c>
      <c r="C18" s="49">
        <v>2656.45685</v>
      </c>
      <c r="D18" s="49">
        <v>14535.380450000001</v>
      </c>
      <c r="E18" s="133">
        <f t="shared" si="0"/>
        <v>11878.9236</v>
      </c>
      <c r="F18" s="49">
        <v>571975.67632857105</v>
      </c>
      <c r="G18" s="133">
        <f>NP!J18+QS!C18+JP!D20</f>
        <v>6629718.2960585551</v>
      </c>
      <c r="H18" s="134">
        <f t="shared" si="1"/>
        <v>11.590909492189871</v>
      </c>
      <c r="I18" s="135">
        <f t="shared" si="2"/>
        <v>137687.52831223828</v>
      </c>
    </row>
    <row r="19" spans="1:9">
      <c r="A19" s="60"/>
      <c r="B19" s="51" t="s">
        <v>61</v>
      </c>
      <c r="C19" s="52">
        <v>6732.2569999999996</v>
      </c>
      <c r="D19" s="52">
        <v>2728.2147</v>
      </c>
      <c r="E19" s="136">
        <f t="shared" si="0"/>
        <v>-4004.0422999999996</v>
      </c>
      <c r="F19" s="52">
        <v>397220</v>
      </c>
      <c r="G19" s="136">
        <f>NP!J19+QS!C19+JP!D21</f>
        <v>6958638.4834311614</v>
      </c>
      <c r="H19" s="137">
        <f t="shared" si="1"/>
        <v>17.51834873226716</v>
      </c>
      <c r="I19" s="138">
        <f t="shared" si="2"/>
        <v>-70144.209350149074</v>
      </c>
    </row>
    <row r="20" spans="1:9">
      <c r="A20" s="60"/>
      <c r="B20" s="48" t="s">
        <v>62</v>
      </c>
      <c r="C20" s="49">
        <v>295.11200000000002</v>
      </c>
      <c r="D20" s="49">
        <v>907.94354999999996</v>
      </c>
      <c r="E20" s="133">
        <f t="shared" si="0"/>
        <v>612.83154999999988</v>
      </c>
      <c r="F20" s="49">
        <v>179861.519471429</v>
      </c>
      <c r="G20" s="133">
        <f>NP!J20+QS!C20+JP!D22</f>
        <v>1776651.5175010676</v>
      </c>
      <c r="H20" s="134">
        <f t="shared" si="1"/>
        <v>9.8778856240191431</v>
      </c>
      <c r="I20" s="135">
        <f t="shared" si="2"/>
        <v>6053.4799576903679</v>
      </c>
    </row>
    <row r="21" spans="1:9">
      <c r="A21" s="60"/>
      <c r="B21" s="51" t="s">
        <v>63</v>
      </c>
      <c r="C21" s="52">
        <v>297.32499999999999</v>
      </c>
      <c r="D21" s="52">
        <v>893.81795</v>
      </c>
      <c r="E21" s="136">
        <f t="shared" si="0"/>
        <v>596.49295000000006</v>
      </c>
      <c r="F21" s="52">
        <v>60131.688728571396</v>
      </c>
      <c r="G21" s="136">
        <f>NP!J21+QS!C21+JP!D23</f>
        <v>976501.67331625707</v>
      </c>
      <c r="H21" s="137">
        <f t="shared" si="1"/>
        <v>16.239385488142382</v>
      </c>
      <c r="I21" s="138">
        <f t="shared" si="2"/>
        <v>9686.6789560092402</v>
      </c>
    </row>
    <row r="22" spans="1:9">
      <c r="A22" s="60"/>
      <c r="B22" s="48" t="s">
        <v>64</v>
      </c>
      <c r="C22" s="49">
        <v>82.314750000000004</v>
      </c>
      <c r="D22" s="49">
        <v>99.017049999999998</v>
      </c>
      <c r="E22" s="133">
        <f t="shared" si="0"/>
        <v>16.702299999999994</v>
      </c>
      <c r="F22" s="49">
        <v>19368.508857142901</v>
      </c>
      <c r="G22" s="133">
        <f>NP!J22+QS!C22+JP!D24</f>
        <v>281261.42119845975</v>
      </c>
      <c r="H22" s="134">
        <f t="shared" si="1"/>
        <v>14.521583632120111</v>
      </c>
      <c r="I22" s="135">
        <f t="shared" si="2"/>
        <v>242.54384629875963</v>
      </c>
    </row>
    <row r="23" spans="1:9">
      <c r="A23" s="60"/>
      <c r="B23" s="51" t="s">
        <v>65</v>
      </c>
      <c r="C23" s="52">
        <v>2660.1844500000002</v>
      </c>
      <c r="D23" s="52">
        <v>5867.8346000000001</v>
      </c>
      <c r="E23" s="136">
        <f t="shared" si="0"/>
        <v>3207.6501499999999</v>
      </c>
      <c r="F23" s="52">
        <v>464898.53484285699</v>
      </c>
      <c r="G23" s="136">
        <f>NP!J23+QS!C23+JP!D25</f>
        <v>8598467.4746768698</v>
      </c>
      <c r="H23" s="137">
        <f t="shared" si="1"/>
        <v>18.495363676685468</v>
      </c>
      <c r="I23" s="138">
        <f t="shared" si="2"/>
        <v>59326.656071824691</v>
      </c>
    </row>
    <row r="24" spans="1:9">
      <c r="A24" s="60"/>
      <c r="B24" s="48" t="s">
        <v>66</v>
      </c>
      <c r="C24" s="49">
        <v>980.53044999999997</v>
      </c>
      <c r="D24" s="49">
        <v>3314.9157500000001</v>
      </c>
      <c r="E24" s="133">
        <f t="shared" si="0"/>
        <v>2334.3852999999999</v>
      </c>
      <c r="F24" s="49">
        <v>184793.14249999999</v>
      </c>
      <c r="G24" s="133">
        <f>NP!J24+QS!C24+JP!D26</f>
        <v>3697940.0338744065</v>
      </c>
      <c r="H24" s="134">
        <f t="shared" si="1"/>
        <v>20.011240589592802</v>
      </c>
      <c r="I24" s="135">
        <f t="shared" si="2"/>
        <v>46713.94586710877</v>
      </c>
    </row>
    <row r="25" spans="1:9">
      <c r="A25" s="60"/>
      <c r="B25" s="51" t="s">
        <v>67</v>
      </c>
      <c r="C25" s="52">
        <v>5007.2080999999998</v>
      </c>
      <c r="D25" s="52">
        <v>7558.9106000000002</v>
      </c>
      <c r="E25" s="136">
        <f t="shared" si="0"/>
        <v>2551.7025000000003</v>
      </c>
      <c r="F25" s="52">
        <v>622458.54207142803</v>
      </c>
      <c r="G25" s="136">
        <f>NP!J25+QS!C25+JP!D27</f>
        <v>12445849.047014982</v>
      </c>
      <c r="H25" s="137">
        <f t="shared" si="1"/>
        <v>19.99466342866382</v>
      </c>
      <c r="I25" s="138">
        <f t="shared" si="2"/>
        <v>51020.432657580051</v>
      </c>
    </row>
    <row r="26" spans="1:9">
      <c r="A26" s="60"/>
      <c r="B26" s="48" t="s">
        <v>68</v>
      </c>
      <c r="C26" s="49">
        <v>959.90499999999997</v>
      </c>
      <c r="D26" s="49">
        <v>1532.1900499999999</v>
      </c>
      <c r="E26" s="133">
        <f t="shared" si="0"/>
        <v>572.28504999999996</v>
      </c>
      <c r="F26" s="49">
        <v>208161.390757143</v>
      </c>
      <c r="G26" s="133">
        <f>NP!J26+QS!C26+JP!D28</f>
        <v>4111143.9459399148</v>
      </c>
      <c r="H26" s="134">
        <f t="shared" si="1"/>
        <v>19.749790924179067</v>
      </c>
      <c r="I26" s="135">
        <f t="shared" si="2"/>
        <v>11302.510086533362</v>
      </c>
    </row>
    <row r="27" spans="1:9">
      <c r="A27" s="60"/>
      <c r="B27" s="51" t="s">
        <v>69</v>
      </c>
      <c r="C27" s="52">
        <v>1442.7149999999999</v>
      </c>
      <c r="D27" s="52">
        <v>12848.681500000001</v>
      </c>
      <c r="E27" s="136">
        <f t="shared" si="0"/>
        <v>11405.9665</v>
      </c>
      <c r="F27" s="52">
        <v>522363.32748571399</v>
      </c>
      <c r="G27" s="136">
        <f>NP!J27+QS!C27+JP!D29</f>
        <v>7688668.8892999999</v>
      </c>
      <c r="H27" s="137">
        <f t="shared" si="1"/>
        <v>14.719005881036463</v>
      </c>
      <c r="I27" s="138">
        <f t="shared" si="2"/>
        <v>167884.48799240487</v>
      </c>
    </row>
    <row r="28" spans="1:9">
      <c r="A28" s="60"/>
      <c r="B28" s="48" t="s">
        <v>70</v>
      </c>
      <c r="C28" s="49">
        <v>1338.4476500000001</v>
      </c>
      <c r="D28" s="49">
        <v>14909.66855</v>
      </c>
      <c r="E28" s="133">
        <f t="shared" si="0"/>
        <v>13571.2209</v>
      </c>
      <c r="F28" s="49">
        <v>1194052.8134142901</v>
      </c>
      <c r="G28" s="133">
        <f>NP!J28+QS!C28+JP!D30</f>
        <v>16403434.238297289</v>
      </c>
      <c r="H28" s="134">
        <f t="shared" si="1"/>
        <v>13.737611983336899</v>
      </c>
      <c r="I28" s="135">
        <f t="shared" si="2"/>
        <v>186436.16686435218</v>
      </c>
    </row>
    <row r="29" spans="1:9">
      <c r="A29" s="60"/>
      <c r="B29" s="51" t="s">
        <v>71</v>
      </c>
      <c r="C29" s="52">
        <v>1349.1790000000001</v>
      </c>
      <c r="D29" s="52">
        <v>4897.4155000000001</v>
      </c>
      <c r="E29" s="136">
        <f t="shared" si="0"/>
        <v>3548.2365</v>
      </c>
      <c r="F29" s="52">
        <v>219643.30024285699</v>
      </c>
      <c r="G29" s="136">
        <f>NP!J29+QS!C29+JP!D31</f>
        <v>4786664.4283170914</v>
      </c>
      <c r="H29" s="137">
        <f t="shared" si="1"/>
        <v>21.7928997744276</v>
      </c>
      <c r="I29" s="138">
        <f t="shared" si="2"/>
        <v>77326.362420465768</v>
      </c>
    </row>
    <row r="30" spans="1:9">
      <c r="A30" s="60"/>
      <c r="B30" s="48" t="s">
        <v>72</v>
      </c>
      <c r="C30" s="49">
        <v>6182.6710000000003</v>
      </c>
      <c r="D30" s="49">
        <v>2423.6160500000001</v>
      </c>
      <c r="E30" s="133">
        <f t="shared" si="0"/>
        <v>-3759.0549500000002</v>
      </c>
      <c r="F30" s="49">
        <v>326810.18597142899</v>
      </c>
      <c r="G30" s="133">
        <f>NP!J30+QS!C30+JP!D32</f>
        <v>4104846.9512071405</v>
      </c>
      <c r="H30" s="134">
        <f t="shared" si="1"/>
        <v>12.560339693836845</v>
      </c>
      <c r="I30" s="135">
        <f t="shared" si="2"/>
        <v>-47215.007099798881</v>
      </c>
    </row>
    <row r="31" spans="1:9">
      <c r="A31" s="60"/>
      <c r="B31" s="51" t="s">
        <v>73</v>
      </c>
      <c r="C31" s="52">
        <v>14201.06565</v>
      </c>
      <c r="D31" s="52">
        <v>14911.540650000001</v>
      </c>
      <c r="E31" s="136">
        <f t="shared" si="0"/>
        <v>710.47500000000036</v>
      </c>
      <c r="F31" s="52">
        <v>1430443.99492857</v>
      </c>
      <c r="G31" s="136">
        <f>NP!J31+QS!C31+JP!D33</f>
        <v>16787409.405861594</v>
      </c>
      <c r="H31" s="137">
        <f t="shared" si="1"/>
        <v>11.735803334754033</v>
      </c>
      <c r="I31" s="138">
        <f t="shared" si="2"/>
        <v>8337.9948742593751</v>
      </c>
    </row>
    <row r="32" spans="1:9">
      <c r="A32" s="60"/>
      <c r="B32" s="48" t="s">
        <v>74</v>
      </c>
      <c r="C32" s="49">
        <v>259.68869999999998</v>
      </c>
      <c r="D32" s="49">
        <v>767.54179999999997</v>
      </c>
      <c r="E32" s="133">
        <f t="shared" si="0"/>
        <v>507.85309999999998</v>
      </c>
      <c r="F32" s="49">
        <v>54417.433142857102</v>
      </c>
      <c r="G32" s="133">
        <f>NP!J32+QS!C32+JP!D34</f>
        <v>1159827.7039926453</v>
      </c>
      <c r="H32" s="134">
        <f t="shared" si="1"/>
        <v>21.313532024707154</v>
      </c>
      <c r="I32" s="135">
        <f t="shared" si="2"/>
        <v>10824.143310696805</v>
      </c>
    </row>
    <row r="33" spans="1:9" s="54" customFormat="1">
      <c r="A33" s="59"/>
      <c r="B33" s="55" t="s">
        <v>75</v>
      </c>
      <c r="C33" s="56">
        <f>SUM(C7:C32)</f>
        <v>121808.92694999999</v>
      </c>
      <c r="D33" s="56">
        <f>SUM(D7:D32)</f>
        <v>121808.92695000001</v>
      </c>
      <c r="E33" s="56">
        <f>SUM(E7:E32)</f>
        <v>-1.6484591469634324E-12</v>
      </c>
      <c r="F33" s="56">
        <f>SUM(F7:F32)</f>
        <v>12489112.523485716</v>
      </c>
      <c r="G33" s="56">
        <f>SUM(G7:G32)</f>
        <v>181467816.42855242</v>
      </c>
      <c r="H33" s="139">
        <f t="shared" si="1"/>
        <v>14.530080987524379</v>
      </c>
      <c r="I33" s="57">
        <f>SUM(I7:I32)</f>
        <v>11538.712619301361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zoomScaleNormal="10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>
      <c r="B1" s="140" t="str">
        <f>"ASG Total "&amp;Info!C31</f>
        <v>ASG Total 2003</v>
      </c>
      <c r="C1" s="141"/>
      <c r="D1" s="142" t="str">
        <f>Info!A4</f>
        <v>Referenzjahr 2009</v>
      </c>
      <c r="E1" s="143"/>
      <c r="F1" s="143"/>
      <c r="H1" s="21" t="str">
        <f>Info!$C$28</f>
        <v>FA_2009_20120423</v>
      </c>
    </row>
    <row r="2" spans="1:10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6" t="s">
        <v>30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89" t="s">
        <v>105</v>
      </c>
    </row>
    <row r="4" spans="1:10" ht="54.75" customHeight="1">
      <c r="B4" s="51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8" t="s">
        <v>110</v>
      </c>
    </row>
    <row r="5" spans="1:10" s="39" customFormat="1" ht="11.25" customHeight="1">
      <c r="A5" s="69"/>
      <c r="B5" s="91" t="s">
        <v>111</v>
      </c>
      <c r="C5" s="144">
        <f>NP!F1</f>
        <v>2003</v>
      </c>
      <c r="D5" s="144">
        <f>QS!D1</f>
        <v>2003</v>
      </c>
      <c r="E5" s="144">
        <f>VERM!E1</f>
        <v>2003</v>
      </c>
      <c r="F5" s="144">
        <f>JP!D1</f>
        <v>2003</v>
      </c>
      <c r="G5" s="144">
        <f>REPART!D1</f>
        <v>2003</v>
      </c>
      <c r="H5" s="145">
        <f>Info!$C$31</f>
        <v>2003</v>
      </c>
    </row>
    <row r="6" spans="1:10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3" t="s">
        <v>47</v>
      </c>
    </row>
    <row r="7" spans="1:10">
      <c r="B7" s="44" t="s">
        <v>49</v>
      </c>
      <c r="C7" s="130">
        <f>NP!J7</f>
        <v>28404006.900000002</v>
      </c>
      <c r="D7" s="130">
        <f>QS!C7</f>
        <v>1084889.0358170299</v>
      </c>
      <c r="E7" s="130">
        <f>VERM!D9</f>
        <v>3140819.7239999999</v>
      </c>
      <c r="F7" s="146">
        <f>JP!D9</f>
        <v>9168953.5691999998</v>
      </c>
      <c r="G7" s="130">
        <f>REPART!I7</f>
        <v>-766352.80329309613</v>
      </c>
      <c r="H7" s="132">
        <f t="shared" ref="H7:H32" si="0">SUM(C7:G7)</f>
        <v>41032316.42572394</v>
      </c>
      <c r="J7" s="147"/>
    </row>
    <row r="8" spans="1:10">
      <c r="B8" s="48" t="s">
        <v>50</v>
      </c>
      <c r="C8" s="133">
        <f>NP!J8</f>
        <v>14368748.699999999</v>
      </c>
      <c r="D8" s="133">
        <f>QS!C8</f>
        <v>409181.869179097</v>
      </c>
      <c r="E8" s="133">
        <f>VERM!D10</f>
        <v>1468434.1591080001</v>
      </c>
      <c r="F8" s="148">
        <f>JP!D10</f>
        <v>3343732.1482000002</v>
      </c>
      <c r="G8" s="133">
        <f>REPART!I8</f>
        <v>63503.938485972358</v>
      </c>
      <c r="H8" s="135">
        <f t="shared" si="0"/>
        <v>19653600.814973067</v>
      </c>
      <c r="J8" s="147"/>
    </row>
    <row r="9" spans="1:10">
      <c r="B9" s="51" t="s">
        <v>51</v>
      </c>
      <c r="C9" s="136">
        <f>NP!J9</f>
        <v>5257414.6000000015</v>
      </c>
      <c r="D9" s="136">
        <f>QS!C9</f>
        <v>172700.71543729</v>
      </c>
      <c r="E9" s="136">
        <f>VERM!D11</f>
        <v>582326.02100424119</v>
      </c>
      <c r="F9" s="149">
        <f>JP!D11</f>
        <v>1162898.5567999999</v>
      </c>
      <c r="G9" s="136">
        <f>REPART!I9</f>
        <v>52043.895711961522</v>
      </c>
      <c r="H9" s="138">
        <f t="shared" si="0"/>
        <v>7227383.7889534933</v>
      </c>
      <c r="J9" s="147"/>
    </row>
    <row r="10" spans="1:10">
      <c r="B10" s="48" t="s">
        <v>52</v>
      </c>
      <c r="C10" s="133">
        <f>NP!J10</f>
        <v>412226.89999999997</v>
      </c>
      <c r="D10" s="133">
        <f>QS!C10</f>
        <v>16554.246228</v>
      </c>
      <c r="E10" s="133">
        <f>VERM!D12</f>
        <v>39638.014404000001</v>
      </c>
      <c r="F10" s="148">
        <f>JP!D12</f>
        <v>113204.40149999999</v>
      </c>
      <c r="G10" s="133">
        <f>REPART!I10</f>
        <v>2350.4274047475897</v>
      </c>
      <c r="H10" s="135">
        <f t="shared" si="0"/>
        <v>583973.98953674757</v>
      </c>
      <c r="J10" s="147"/>
    </row>
    <row r="11" spans="1:10">
      <c r="B11" s="51" t="s">
        <v>53</v>
      </c>
      <c r="C11" s="136">
        <f>NP!J11</f>
        <v>3251918.6000000006</v>
      </c>
      <c r="D11" s="136">
        <f>QS!C11</f>
        <v>61960.140218640001</v>
      </c>
      <c r="E11" s="136">
        <f>VERM!D13</f>
        <v>399433.33039200003</v>
      </c>
      <c r="F11" s="149">
        <f>JP!D13</f>
        <v>666835.06649999996</v>
      </c>
      <c r="G11" s="136">
        <f>REPART!I11</f>
        <v>10911.528206153551</v>
      </c>
      <c r="H11" s="138">
        <f t="shared" si="0"/>
        <v>4391058.6653167941</v>
      </c>
      <c r="J11" s="147"/>
    </row>
    <row r="12" spans="1:10">
      <c r="B12" s="48" t="s">
        <v>54</v>
      </c>
      <c r="C12" s="133">
        <f>NP!J12</f>
        <v>466702.60000000003</v>
      </c>
      <c r="D12" s="133">
        <f>QS!C12</f>
        <v>22795.675356780001</v>
      </c>
      <c r="E12" s="133">
        <f>VERM!D14</f>
        <v>47229.455748</v>
      </c>
      <c r="F12" s="148">
        <f>JP!D14</f>
        <v>43867.435600000004</v>
      </c>
      <c r="G12" s="133">
        <f>REPART!I12</f>
        <v>2527.7301238198725</v>
      </c>
      <c r="H12" s="135">
        <f t="shared" si="0"/>
        <v>583122.89682859986</v>
      </c>
      <c r="J12" s="147"/>
    </row>
    <row r="13" spans="1:10">
      <c r="B13" s="51" t="s">
        <v>55</v>
      </c>
      <c r="C13" s="136">
        <f>NP!J13</f>
        <v>946257.5</v>
      </c>
      <c r="D13" s="136">
        <f>QS!C13</f>
        <v>19643.354837999999</v>
      </c>
      <c r="E13" s="136">
        <f>VERM!D15</f>
        <v>155404.67170800001</v>
      </c>
      <c r="F13" s="149">
        <f>JP!D15</f>
        <v>160015.41130000001</v>
      </c>
      <c r="G13" s="136">
        <f>REPART!I13</f>
        <v>5297.1268612490212</v>
      </c>
      <c r="H13" s="138">
        <f t="shared" si="0"/>
        <v>1286618.0647072492</v>
      </c>
      <c r="J13" s="147"/>
    </row>
    <row r="14" spans="1:10">
      <c r="B14" s="48" t="s">
        <v>56</v>
      </c>
      <c r="C14" s="133">
        <f>NP!J14</f>
        <v>518577.3</v>
      </c>
      <c r="D14" s="133">
        <f>QS!C14</f>
        <v>20003.150252700001</v>
      </c>
      <c r="E14" s="133">
        <f>VERM!D16</f>
        <v>65541.520715999999</v>
      </c>
      <c r="F14" s="148">
        <f>JP!D16</f>
        <v>94896.250599999999</v>
      </c>
      <c r="G14" s="133">
        <f>REPART!I14</f>
        <v>2688.6769075562829</v>
      </c>
      <c r="H14" s="135">
        <f t="shared" si="0"/>
        <v>701706.89847625629</v>
      </c>
      <c r="J14" s="147"/>
    </row>
    <row r="15" spans="1:10">
      <c r="B15" s="51" t="s">
        <v>57</v>
      </c>
      <c r="C15" s="136">
        <f>NP!J15</f>
        <v>3154607.4000000004</v>
      </c>
      <c r="D15" s="136">
        <f>QS!C15</f>
        <v>71005.921653612895</v>
      </c>
      <c r="E15" s="136">
        <f>VERM!D17</f>
        <v>344311.15735200001</v>
      </c>
      <c r="F15" s="149">
        <f>JP!D17</f>
        <v>2140935.9303000001</v>
      </c>
      <c r="G15" s="136">
        <f>REPART!I15</f>
        <v>-6351.9488137386716</v>
      </c>
      <c r="H15" s="138">
        <f t="shared" si="0"/>
        <v>5704508.4604918752</v>
      </c>
      <c r="J15" s="147"/>
    </row>
    <row r="16" spans="1:10">
      <c r="B16" s="48" t="s">
        <v>58</v>
      </c>
      <c r="C16" s="133">
        <f>NP!J16</f>
        <v>3625555.4</v>
      </c>
      <c r="D16" s="133">
        <f>QS!C16</f>
        <v>139585.55020649999</v>
      </c>
      <c r="E16" s="133">
        <f>VERM!D18</f>
        <v>222573.562404</v>
      </c>
      <c r="F16" s="148">
        <f>JP!D18</f>
        <v>1032450.3977</v>
      </c>
      <c r="G16" s="133">
        <f>REPART!I16</f>
        <v>17525.601911850499</v>
      </c>
      <c r="H16" s="135">
        <f t="shared" si="0"/>
        <v>5037690.5122223506</v>
      </c>
      <c r="J16" s="147"/>
    </row>
    <row r="17" spans="2:10">
      <c r="B17" s="51" t="s">
        <v>59</v>
      </c>
      <c r="C17" s="136">
        <f>NP!J17</f>
        <v>3926000</v>
      </c>
      <c r="D17" s="136">
        <f>QS!C17</f>
        <v>87187.956777354804</v>
      </c>
      <c r="E17" s="136">
        <f>VERM!D19</f>
        <v>204384.35259600001</v>
      </c>
      <c r="F17" s="149">
        <f>JP!D19</f>
        <v>695480.23489999992</v>
      </c>
      <c r="G17" s="136">
        <f>REPART!I17</f>
        <v>-28089.175654689068</v>
      </c>
      <c r="H17" s="138">
        <f t="shared" si="0"/>
        <v>4884963.3686186653</v>
      </c>
      <c r="J17" s="147"/>
    </row>
    <row r="18" spans="2:10">
      <c r="B18" s="48" t="s">
        <v>60</v>
      </c>
      <c r="C18" s="133">
        <f>NP!J18</f>
        <v>3897751.8</v>
      </c>
      <c r="D18" s="133">
        <f>QS!C18</f>
        <v>611193.51735855499</v>
      </c>
      <c r="E18" s="133">
        <f>VERM!D20</f>
        <v>437332.50876</v>
      </c>
      <c r="F18" s="148">
        <f>JP!D20</f>
        <v>2120772.9786999999</v>
      </c>
      <c r="G18" s="133">
        <f>REPART!I18</f>
        <v>137687.52831223828</v>
      </c>
      <c r="H18" s="135">
        <f t="shared" si="0"/>
        <v>7204738.3331307927</v>
      </c>
      <c r="J18" s="147"/>
    </row>
    <row r="19" spans="2:10">
      <c r="B19" s="51" t="s">
        <v>61</v>
      </c>
      <c r="C19" s="136">
        <f>NP!J19</f>
        <v>5736046.5</v>
      </c>
      <c r="D19" s="136">
        <f>QS!C19</f>
        <v>307370.19093116099</v>
      </c>
      <c r="E19" s="136">
        <f>VERM!D21</f>
        <v>358378.07256</v>
      </c>
      <c r="F19" s="149">
        <f>JP!D21</f>
        <v>915221.7925000001</v>
      </c>
      <c r="G19" s="136">
        <f>REPART!I19</f>
        <v>-70144.209350149074</v>
      </c>
      <c r="H19" s="138">
        <f t="shared" si="0"/>
        <v>7246872.3466410125</v>
      </c>
      <c r="J19" s="147"/>
    </row>
    <row r="20" spans="2:10">
      <c r="B20" s="48" t="s">
        <v>62</v>
      </c>
      <c r="C20" s="133">
        <f>NP!J20</f>
        <v>1145092.7</v>
      </c>
      <c r="D20" s="133">
        <f>QS!C20</f>
        <v>99091.812001067694</v>
      </c>
      <c r="E20" s="133">
        <f>VERM!D22</f>
        <v>101501.46852000001</v>
      </c>
      <c r="F20" s="148">
        <f>JP!D22</f>
        <v>532467.00549999997</v>
      </c>
      <c r="G20" s="133">
        <f>REPART!I20</f>
        <v>6053.4799576903679</v>
      </c>
      <c r="H20" s="135">
        <f t="shared" si="0"/>
        <v>1884206.4659787582</v>
      </c>
      <c r="J20" s="147"/>
    </row>
    <row r="21" spans="2:10">
      <c r="B21" s="51" t="s">
        <v>63</v>
      </c>
      <c r="C21" s="136">
        <f>NP!J21</f>
        <v>836224.1</v>
      </c>
      <c r="D21" s="136">
        <f>QS!C21</f>
        <v>22047.035316256999</v>
      </c>
      <c r="E21" s="136">
        <f>VERM!D23</f>
        <v>99727.054967999997</v>
      </c>
      <c r="F21" s="149">
        <f>JP!D23</f>
        <v>118230.538</v>
      </c>
      <c r="G21" s="136">
        <f>REPART!I21</f>
        <v>9686.6789560092402</v>
      </c>
      <c r="H21" s="138">
        <f t="shared" si="0"/>
        <v>1085915.4072402662</v>
      </c>
      <c r="J21" s="147"/>
    </row>
    <row r="22" spans="2:10">
      <c r="B22" s="48" t="s">
        <v>64</v>
      </c>
      <c r="C22" s="133">
        <f>NP!J22</f>
        <v>232853.5</v>
      </c>
      <c r="D22" s="133">
        <f>QS!C22</f>
        <v>5118.1833984597897</v>
      </c>
      <c r="E22" s="133">
        <f>VERM!D24</f>
        <v>32598.277092</v>
      </c>
      <c r="F22" s="148">
        <f>JP!D24</f>
        <v>43289.737799999995</v>
      </c>
      <c r="G22" s="133">
        <f>REPART!I22</f>
        <v>242.54384629875963</v>
      </c>
      <c r="H22" s="135">
        <f t="shared" si="0"/>
        <v>314102.24213675852</v>
      </c>
      <c r="J22" s="147"/>
    </row>
    <row r="23" spans="2:10">
      <c r="B23" s="51" t="s">
        <v>65</v>
      </c>
      <c r="C23" s="136">
        <f>NP!J23</f>
        <v>6992209.4999999991</v>
      </c>
      <c r="D23" s="136">
        <f>QS!C23</f>
        <v>259463.51457686999</v>
      </c>
      <c r="E23" s="136">
        <f>VERM!D25</f>
        <v>733147.17781200004</v>
      </c>
      <c r="F23" s="149">
        <f>JP!D25</f>
        <v>1346794.4600999998</v>
      </c>
      <c r="G23" s="136">
        <f>REPART!I23</f>
        <v>59326.656071824691</v>
      </c>
      <c r="H23" s="138">
        <f t="shared" si="0"/>
        <v>9390941.3085606936</v>
      </c>
      <c r="J23" s="147"/>
    </row>
    <row r="24" spans="2:10">
      <c r="B24" s="48" t="s">
        <v>66</v>
      </c>
      <c r="C24" s="133">
        <f>NP!J24</f>
        <v>2906074.1000000006</v>
      </c>
      <c r="D24" s="133">
        <f>QS!C24</f>
        <v>269328.22077440599</v>
      </c>
      <c r="E24" s="133">
        <f>VERM!D26</f>
        <v>381413.55230400001</v>
      </c>
      <c r="F24" s="148">
        <f>JP!D26</f>
        <v>522537.71309999999</v>
      </c>
      <c r="G24" s="133">
        <f>REPART!I24</f>
        <v>46713.94586710877</v>
      </c>
      <c r="H24" s="135">
        <f t="shared" si="0"/>
        <v>4126067.5320455153</v>
      </c>
      <c r="J24" s="147"/>
    </row>
    <row r="25" spans="2:10">
      <c r="B25" s="51" t="s">
        <v>67</v>
      </c>
      <c r="C25" s="136">
        <f>NP!J25</f>
        <v>9933316.3999999985</v>
      </c>
      <c r="D25" s="136">
        <f>QS!C25</f>
        <v>631831.59711498197</v>
      </c>
      <c r="E25" s="136">
        <f>VERM!D27</f>
        <v>899851.22986799991</v>
      </c>
      <c r="F25" s="149">
        <f>JP!D27</f>
        <v>1880701.0499</v>
      </c>
      <c r="G25" s="136">
        <f>REPART!I25</f>
        <v>51020.432657580051</v>
      </c>
      <c r="H25" s="138">
        <f t="shared" si="0"/>
        <v>13396720.709540561</v>
      </c>
      <c r="J25" s="147"/>
    </row>
    <row r="26" spans="2:10">
      <c r="B26" s="48" t="s">
        <v>68</v>
      </c>
      <c r="C26" s="133">
        <f>NP!J26</f>
        <v>3341279.0999999996</v>
      </c>
      <c r="D26" s="133">
        <f>QS!C26</f>
        <v>138266.775839915</v>
      </c>
      <c r="E26" s="133">
        <f>VERM!D28</f>
        <v>358622.31599999999</v>
      </c>
      <c r="F26" s="148">
        <f>JP!D28</f>
        <v>631598.07010000001</v>
      </c>
      <c r="G26" s="133">
        <f>REPART!I26</f>
        <v>11302.510086533362</v>
      </c>
      <c r="H26" s="135">
        <f t="shared" si="0"/>
        <v>4481068.7720264485</v>
      </c>
      <c r="J26" s="147"/>
    </row>
    <row r="27" spans="2:10">
      <c r="B27" s="51" t="s">
        <v>69</v>
      </c>
      <c r="C27" s="136">
        <f>NP!J27</f>
        <v>5253511.3</v>
      </c>
      <c r="D27" s="136">
        <f>QS!C27</f>
        <v>685108.728</v>
      </c>
      <c r="E27" s="136">
        <f>VERM!D29</f>
        <v>384998.145456</v>
      </c>
      <c r="F27" s="149">
        <f>JP!D29</f>
        <v>1750048.8613</v>
      </c>
      <c r="G27" s="136">
        <f>REPART!I27</f>
        <v>167884.48799240487</v>
      </c>
      <c r="H27" s="138">
        <f t="shared" si="0"/>
        <v>8241551.5227484051</v>
      </c>
      <c r="J27" s="147"/>
    </row>
    <row r="28" spans="2:10">
      <c r="B28" s="48" t="s">
        <v>70</v>
      </c>
      <c r="C28" s="133">
        <f>NP!J28</f>
        <v>13367050</v>
      </c>
      <c r="D28" s="133">
        <f>QS!C28</f>
        <v>592727.21159729001</v>
      </c>
      <c r="E28" s="133">
        <f>VERM!D30</f>
        <v>1288218.928366344</v>
      </c>
      <c r="F28" s="148">
        <f>JP!D30</f>
        <v>2443657.0266999998</v>
      </c>
      <c r="G28" s="133">
        <f>REPART!I28</f>
        <v>186436.16686435218</v>
      </c>
      <c r="H28" s="135">
        <f t="shared" si="0"/>
        <v>17878089.333527986</v>
      </c>
      <c r="J28" s="147"/>
    </row>
    <row r="29" spans="2:10">
      <c r="B29" s="51" t="s">
        <v>71</v>
      </c>
      <c r="C29" s="136">
        <f>NP!J29</f>
        <v>3989696.0000000005</v>
      </c>
      <c r="D29" s="136">
        <f>QS!C29</f>
        <v>240377.22091709101</v>
      </c>
      <c r="E29" s="136">
        <f>VERM!D31</f>
        <v>307144.43606400001</v>
      </c>
      <c r="F29" s="149">
        <f>JP!D31</f>
        <v>556591.20739999996</v>
      </c>
      <c r="G29" s="136">
        <f>REPART!I29</f>
        <v>77326.362420465768</v>
      </c>
      <c r="H29" s="138">
        <f t="shared" si="0"/>
        <v>5171135.2268015575</v>
      </c>
      <c r="J29" s="147"/>
    </row>
    <row r="30" spans="2:10">
      <c r="B30" s="48" t="s">
        <v>72</v>
      </c>
      <c r="C30" s="133">
        <f>NP!J30</f>
        <v>2606440.6000000006</v>
      </c>
      <c r="D30" s="133">
        <f>QS!C30</f>
        <v>166867.87650714</v>
      </c>
      <c r="E30" s="133">
        <f>VERM!D32</f>
        <v>177802.10589599999</v>
      </c>
      <c r="F30" s="148">
        <f>JP!D32</f>
        <v>1331538.4747000001</v>
      </c>
      <c r="G30" s="133">
        <f>REPART!I30</f>
        <v>-47215.007099798881</v>
      </c>
      <c r="H30" s="135">
        <f t="shared" si="0"/>
        <v>4235434.0500033414</v>
      </c>
      <c r="J30" s="147"/>
    </row>
    <row r="31" spans="2:10">
      <c r="B31" s="51" t="s">
        <v>73</v>
      </c>
      <c r="C31" s="136">
        <f>NP!J31</f>
        <v>10066139.700000001</v>
      </c>
      <c r="D31" s="136">
        <f>QS!C31</f>
        <v>1675646.8670615901</v>
      </c>
      <c r="E31" s="136">
        <f>VERM!D33</f>
        <v>589968.08061599999</v>
      </c>
      <c r="F31" s="149">
        <f>JP!D33</f>
        <v>5045622.8388</v>
      </c>
      <c r="G31" s="136">
        <f>REPART!I31</f>
        <v>8337.9948742593751</v>
      </c>
      <c r="H31" s="138">
        <f t="shared" si="0"/>
        <v>17385715.481351849</v>
      </c>
      <c r="J31" s="147"/>
    </row>
    <row r="32" spans="2:10">
      <c r="B32" s="48" t="s">
        <v>74</v>
      </c>
      <c r="C32" s="133">
        <f>NP!J32</f>
        <v>828741.60000000009</v>
      </c>
      <c r="D32" s="133">
        <f>QS!C32</f>
        <v>62369.461392645098</v>
      </c>
      <c r="E32" s="133">
        <f>VERM!D34</f>
        <v>55289.64</v>
      </c>
      <c r="F32" s="148">
        <f>JP!D34</f>
        <v>268716.64259999996</v>
      </c>
      <c r="G32" s="133">
        <f>REPART!I32</f>
        <v>10824.143310696805</v>
      </c>
      <c r="H32" s="135">
        <f t="shared" si="0"/>
        <v>1225941.487303342</v>
      </c>
      <c r="J32" s="147"/>
    </row>
    <row r="33" spans="1:10">
      <c r="A33" s="59"/>
      <c r="B33" s="55" t="s">
        <v>75</v>
      </c>
      <c r="C33" s="56">
        <f t="shared" ref="C33:H33" si="1">SUM(C7:C32)</f>
        <v>135464442.79999998</v>
      </c>
      <c r="D33" s="56">
        <f t="shared" si="1"/>
        <v>7872315.828752432</v>
      </c>
      <c r="E33" s="56">
        <f t="shared" si="1"/>
        <v>12876088.963714583</v>
      </c>
      <c r="F33" s="56">
        <f t="shared" si="1"/>
        <v>38131057.799800001</v>
      </c>
      <c r="G33" s="56">
        <f t="shared" si="1"/>
        <v>11538.712619301361</v>
      </c>
      <c r="H33" s="57">
        <f t="shared" si="1"/>
        <v>194355444.10488638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6.75" customHeight="1">
      <c r="B1" s="82" t="str">
        <f>"ASG "&amp;Info!C31&amp;" pro Einwohner"</f>
        <v>ASG 2003 pro Einwohner</v>
      </c>
      <c r="C1" s="82"/>
      <c r="D1" s="82"/>
      <c r="E1" s="142" t="str">
        <f>Info!A4</f>
        <v>Referenzjahr 2009</v>
      </c>
      <c r="F1" s="108"/>
      <c r="G1" s="109"/>
      <c r="I1" s="21" t="str">
        <f>Info!$C$28</f>
        <v>FA_2009_20120423</v>
      </c>
    </row>
    <row r="2" spans="1:10">
      <c r="A2" s="129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30"/>
      <c r="I3" s="33"/>
    </row>
    <row r="4" spans="1:10" ht="54.75" customHeight="1">
      <c r="A4" s="150"/>
      <c r="B4" s="90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6" t="s">
        <v>112</v>
      </c>
      <c r="I4" s="38" t="s">
        <v>113</v>
      </c>
    </row>
    <row r="5" spans="1:10" s="39" customFormat="1" ht="11.25" customHeight="1">
      <c r="A5" s="69"/>
      <c r="B5" s="91" t="s">
        <v>111</v>
      </c>
      <c r="C5" s="144">
        <f>ASG_Total!C5</f>
        <v>2003</v>
      </c>
      <c r="D5" s="144">
        <f>ASG_Total!D5</f>
        <v>2003</v>
      </c>
      <c r="E5" s="144">
        <f>ASG_Total!E5</f>
        <v>2003</v>
      </c>
      <c r="F5" s="144">
        <f>ASG_Total!F5</f>
        <v>2003</v>
      </c>
      <c r="G5" s="144">
        <f>ASG_Total!G5</f>
        <v>2003</v>
      </c>
      <c r="H5" s="144">
        <f>Info!$C$31</f>
        <v>2003</v>
      </c>
      <c r="I5" s="92"/>
    </row>
    <row r="6" spans="1:10" s="39" customFormat="1" ht="11.25" customHeight="1">
      <c r="A6" s="69"/>
      <c r="B6" s="93" t="s">
        <v>46</v>
      </c>
      <c r="C6" s="42" t="s">
        <v>114</v>
      </c>
      <c r="D6" s="42" t="s">
        <v>114</v>
      </c>
      <c r="E6" s="42" t="s">
        <v>114</v>
      </c>
      <c r="F6" s="42" t="s">
        <v>114</v>
      </c>
      <c r="G6" s="42" t="s">
        <v>114</v>
      </c>
      <c r="H6" s="42" t="s">
        <v>114</v>
      </c>
      <c r="I6" s="43" t="s">
        <v>115</v>
      </c>
    </row>
    <row r="7" spans="1:10">
      <c r="B7" s="44" t="s">
        <v>49</v>
      </c>
      <c r="C7" s="130">
        <f>ASG_Total!C7/ASG_pro_Einwohner!$I7*1000</f>
        <v>22347.569690584896</v>
      </c>
      <c r="D7" s="130">
        <f>ASG_Total!D7/ASG_pro_Einwohner!$I7*1000</f>
        <v>853.56384470081684</v>
      </c>
      <c r="E7" s="130">
        <f>ASG_Total!E7/ASG_pro_Einwohner!$I7*1000</f>
        <v>2471.119230282035</v>
      </c>
      <c r="F7" s="130">
        <f>ASG_Total!F7/ASG_pro_Einwohner!$I7*1000</f>
        <v>7213.905756283777</v>
      </c>
      <c r="G7" s="130">
        <f>ASG_Total!G7/ASG_pro_Einwohner!$I7*1000</f>
        <v>-602.94742004050022</v>
      </c>
      <c r="H7" s="130">
        <f>ASG_Total!H7/ASG_pro_Einwohner!$I7*1000</f>
        <v>32283.211101811034</v>
      </c>
      <c r="I7" s="151">
        <v>1271011</v>
      </c>
      <c r="J7" s="147"/>
    </row>
    <row r="8" spans="1:10">
      <c r="B8" s="48" t="s">
        <v>50</v>
      </c>
      <c r="C8" s="133">
        <f>ASG_Total!C8/ASG_pro_Einwohner!$I8*1000</f>
        <v>14988.586715012632</v>
      </c>
      <c r="D8" s="133">
        <f>ASG_Total!D8/ASG_pro_Einwohner!$I8*1000</f>
        <v>426.83312628342162</v>
      </c>
      <c r="E8" s="133">
        <f>ASG_Total!E8/ASG_pro_Einwohner!$I8*1000</f>
        <v>1531.779362880563</v>
      </c>
      <c r="F8" s="133">
        <f>ASG_Total!F8/ASG_pro_Einwohner!$I8*1000</f>
        <v>3487.9738174466906</v>
      </c>
      <c r="G8" s="133">
        <f>ASG_Total!G8/ASG_pro_Einwohner!$I8*1000</f>
        <v>66.243366671297181</v>
      </c>
      <c r="H8" s="133">
        <f>ASG_Total!H8/ASG_pro_Einwohner!$I8*1000</f>
        <v>20501.416388294601</v>
      </c>
      <c r="I8" s="152">
        <v>958646</v>
      </c>
      <c r="J8" s="147"/>
    </row>
    <row r="9" spans="1:10">
      <c r="B9" s="51" t="s">
        <v>51</v>
      </c>
      <c r="C9" s="136">
        <f>ASG_Total!C9/ASG_pro_Einwohner!$I9*1000</f>
        <v>14905.85583542194</v>
      </c>
      <c r="D9" s="136">
        <f>ASG_Total!D9/ASG_pro_Einwohner!$I9*1000</f>
        <v>489.64218400855663</v>
      </c>
      <c r="E9" s="136">
        <f>ASG_Total!E9/ASG_pro_Einwohner!$I9*1000</f>
        <v>1651.0144964226531</v>
      </c>
      <c r="F9" s="136">
        <f>ASG_Total!F9/ASG_pro_Einwohner!$I9*1000</f>
        <v>3297.0575002551686</v>
      </c>
      <c r="G9" s="136">
        <f>ASG_Total!G9/ASG_pro_Einwohner!$I9*1000</f>
        <v>147.55518931229665</v>
      </c>
      <c r="H9" s="136">
        <f>ASG_Total!H9/ASG_pro_Einwohner!$I9*1000</f>
        <v>20491.125205420612</v>
      </c>
      <c r="I9" s="153">
        <v>352708</v>
      </c>
      <c r="J9" s="147"/>
    </row>
    <row r="10" spans="1:10">
      <c r="B10" s="48" t="s">
        <v>52</v>
      </c>
      <c r="C10" s="133">
        <f>ASG_Total!C10/ASG_pro_Einwohner!$I10*1000</f>
        <v>11866.059297639607</v>
      </c>
      <c r="D10" s="133">
        <f>ASG_Total!D10/ASG_pro_Einwohner!$I10*1000</f>
        <v>476.51831398963731</v>
      </c>
      <c r="E10" s="133">
        <f>ASG_Total!E10/ASG_pro_Einwohner!$I10*1000</f>
        <v>1140.9906276338515</v>
      </c>
      <c r="F10" s="133">
        <f>ASG_Total!F10/ASG_pro_Einwohner!$I10*1000</f>
        <v>3258.6183506044899</v>
      </c>
      <c r="G10" s="133">
        <f>ASG_Total!G10/ASG_pro_Einwohner!$I10*1000</f>
        <v>67.657668530443004</v>
      </c>
      <c r="H10" s="133">
        <f>ASG_Total!H10/ASG_pro_Einwohner!$I10*1000</f>
        <v>16809.844258398029</v>
      </c>
      <c r="I10" s="152">
        <v>34740</v>
      </c>
      <c r="J10" s="147"/>
    </row>
    <row r="11" spans="1:10">
      <c r="B11" s="51" t="s">
        <v>53</v>
      </c>
      <c r="C11" s="136">
        <f>ASG_Total!C11/ASG_pro_Einwohner!$I11*1000</f>
        <v>24325.959560446139</v>
      </c>
      <c r="D11" s="136">
        <f>ASG_Total!D11/ASG_pro_Einwohner!$I11*1000</f>
        <v>463.49249495919395</v>
      </c>
      <c r="E11" s="136">
        <f>ASG_Total!E11/ASG_pro_Einwohner!$I11*1000</f>
        <v>2987.9588751729871</v>
      </c>
      <c r="F11" s="136">
        <f>ASG_Total!F11/ASG_pro_Einwohner!$I11*1000</f>
        <v>4988.2561209147143</v>
      </c>
      <c r="G11" s="136">
        <f>ASG_Total!G11/ASG_pro_Einwohner!$I11*1000</f>
        <v>81.623627936307699</v>
      </c>
      <c r="H11" s="136">
        <f>ASG_Total!H11/ASG_pro_Einwohner!$I11*1000</f>
        <v>32847.290679429345</v>
      </c>
      <c r="I11" s="153">
        <v>133681</v>
      </c>
      <c r="J11" s="147"/>
    </row>
    <row r="12" spans="1:10">
      <c r="B12" s="48" t="s">
        <v>54</v>
      </c>
      <c r="C12" s="133">
        <f>ASG_Total!C12/ASG_pro_Einwohner!$I12*1000</f>
        <v>14136.077540511889</v>
      </c>
      <c r="D12" s="133">
        <f>ASG_Total!D12/ASG_pro_Einwohner!$I12*1000</f>
        <v>690.4641937537483</v>
      </c>
      <c r="E12" s="133">
        <f>ASG_Total!E12/ASG_pro_Einwohner!$I12*1000</f>
        <v>1430.5453808268969</v>
      </c>
      <c r="F12" s="133">
        <f>ASG_Total!F12/ASG_pro_Einwohner!$I12*1000</f>
        <v>1328.7122701802211</v>
      </c>
      <c r="G12" s="133">
        <f>ASG_Total!G12/ASG_pro_Einwohner!$I12*1000</f>
        <v>76.563081139478186</v>
      </c>
      <c r="H12" s="133">
        <f>ASG_Total!H12/ASG_pro_Einwohner!$I12*1000</f>
        <v>17662.362466412233</v>
      </c>
      <c r="I12" s="152">
        <v>33015</v>
      </c>
      <c r="J12" s="147"/>
    </row>
    <row r="13" spans="1:10">
      <c r="B13" s="51" t="s">
        <v>55</v>
      </c>
      <c r="C13" s="136">
        <f>ASG_Total!C13/ASG_pro_Einwohner!$I13*1000</f>
        <v>24651.751986453044</v>
      </c>
      <c r="D13" s="136">
        <f>ASG_Total!D13/ASG_pro_Einwohner!$I13*1000</f>
        <v>511.74559953106677</v>
      </c>
      <c r="E13" s="136">
        <f>ASG_Total!E13/ASG_pro_Einwohner!$I13*1000</f>
        <v>4048.5781348964442</v>
      </c>
      <c r="F13" s="136">
        <f>ASG_Total!F13/ASG_pro_Einwohner!$I13*1000</f>
        <v>4168.6963996352742</v>
      </c>
      <c r="G13" s="136">
        <f>ASG_Total!G13/ASG_pro_Einwohner!$I13*1000</f>
        <v>137.99991822975176</v>
      </c>
      <c r="H13" s="136">
        <f>ASG_Total!H13/ASG_pro_Einwohner!$I13*1000</f>
        <v>33518.772038745585</v>
      </c>
      <c r="I13" s="153">
        <v>38385</v>
      </c>
      <c r="J13" s="147"/>
    </row>
    <row r="14" spans="1:10">
      <c r="B14" s="48" t="s">
        <v>56</v>
      </c>
      <c r="C14" s="133">
        <f>ASG_Total!C14/ASG_pro_Einwohner!$I14*1000</f>
        <v>13545.88982054698</v>
      </c>
      <c r="D14" s="133">
        <f>ASG_Total!D14/ASG_pro_Einwohner!$I14*1000</f>
        <v>522.50738585534054</v>
      </c>
      <c r="E14" s="133">
        <f>ASG_Total!E14/ASG_pro_Einwohner!$I14*1000</f>
        <v>1712.0267668678002</v>
      </c>
      <c r="F14" s="133">
        <f>ASG_Total!F14/ASG_pro_Einwohner!$I14*1000</f>
        <v>2478.809147663454</v>
      </c>
      <c r="G14" s="133">
        <f>ASG_Total!G14/ASG_pro_Einwohner!$I14*1000</f>
        <v>70.231614752142804</v>
      </c>
      <c r="H14" s="133">
        <f>ASG_Total!H14/ASG_pro_Einwohner!$I14*1000</f>
        <v>18329.464735685717</v>
      </c>
      <c r="I14" s="152">
        <v>38283</v>
      </c>
      <c r="J14" s="147"/>
    </row>
    <row r="15" spans="1:10">
      <c r="B15" s="51" t="s">
        <v>57</v>
      </c>
      <c r="C15" s="136">
        <f>ASG_Total!C15/ASG_pro_Einwohner!$I15*1000</f>
        <v>30580.93954786925</v>
      </c>
      <c r="D15" s="136">
        <f>ASG_Total!D15/ASG_pro_Einwohner!$I15*1000</f>
        <v>688.33535280170713</v>
      </c>
      <c r="E15" s="136">
        <f>ASG_Total!E15/ASG_pro_Einwohner!$I15*1000</f>
        <v>3337.7715048276395</v>
      </c>
      <c r="F15" s="136">
        <f>ASG_Total!F15/ASG_pro_Einwohner!$I15*1000</f>
        <v>20754.351955291018</v>
      </c>
      <c r="G15" s="136">
        <f>ASG_Total!G15/ASG_pro_Einwohner!$I15*1000</f>
        <v>-61.576145001150415</v>
      </c>
      <c r="H15" s="136">
        <f>ASG_Total!H15/ASG_pro_Einwohner!$I15*1000</f>
        <v>55299.822215788467</v>
      </c>
      <c r="I15" s="153">
        <v>103156</v>
      </c>
      <c r="J15" s="147"/>
    </row>
    <row r="16" spans="1:10">
      <c r="B16" s="48" t="s">
        <v>58</v>
      </c>
      <c r="C16" s="133">
        <f>ASG_Total!C16/ASG_pro_Einwohner!$I16*1000</f>
        <v>14589.114365158886</v>
      </c>
      <c r="D16" s="133">
        <f>ASG_Total!D16/ASG_pro_Einwohner!$I16*1000</f>
        <v>561.6876122445284</v>
      </c>
      <c r="E16" s="133">
        <f>ASG_Total!E16/ASG_pro_Einwohner!$I16*1000</f>
        <v>895.6286136388328</v>
      </c>
      <c r="F16" s="133">
        <f>ASG_Total!F16/ASG_pro_Einwohner!$I16*1000</f>
        <v>4154.5460671761011</v>
      </c>
      <c r="G16" s="133">
        <f>ASG_Total!G16/ASG_pro_Einwohner!$I16*1000</f>
        <v>70.522439295848073</v>
      </c>
      <c r="H16" s="133">
        <f>ASG_Total!H16/ASG_pro_Einwohner!$I16*1000</f>
        <v>20271.499097514199</v>
      </c>
      <c r="I16" s="152">
        <v>248511</v>
      </c>
      <c r="J16" s="147"/>
    </row>
    <row r="17" spans="2:10">
      <c r="B17" s="51" t="s">
        <v>59</v>
      </c>
      <c r="C17" s="136">
        <f>ASG_Total!C17/ASG_pro_Einwohner!$I17*1000</f>
        <v>15980.592087856623</v>
      </c>
      <c r="D17" s="136">
        <f>ASG_Total!D17/ASG_pro_Einwohner!$I17*1000</f>
        <v>354.89433831701001</v>
      </c>
      <c r="E17" s="136">
        <f>ASG_Total!E17/ASG_pro_Einwohner!$I17*1000</f>
        <v>831.93656851180231</v>
      </c>
      <c r="F17" s="136">
        <f>ASG_Total!F17/ASG_pro_Einwohner!$I17*1000</f>
        <v>2830.9184765928694</v>
      </c>
      <c r="G17" s="136">
        <f>ASG_Total!G17/ASG_pro_Einwohner!$I17*1000</f>
        <v>-114.33562359188461</v>
      </c>
      <c r="H17" s="136">
        <f>ASG_Total!H17/ASG_pro_Einwohner!$I17*1000</f>
        <v>19884.005847686418</v>
      </c>
      <c r="I17" s="153">
        <v>245673</v>
      </c>
      <c r="J17" s="147"/>
    </row>
    <row r="18" spans="2:10">
      <c r="B18" s="48" t="s">
        <v>60</v>
      </c>
      <c r="C18" s="133">
        <f>ASG_Total!C18/ASG_pro_Einwohner!$I18*1000</f>
        <v>20437.251858765296</v>
      </c>
      <c r="D18" s="133">
        <f>ASG_Total!D18/ASG_pro_Einwohner!$I18*1000</f>
        <v>3204.6976025260069</v>
      </c>
      <c r="E18" s="133">
        <f>ASG_Total!E18/ASG_pro_Einwohner!$I18*1000</f>
        <v>2293.0846000901856</v>
      </c>
      <c r="F18" s="133">
        <f>ASG_Total!F18/ASG_pro_Einwohner!$I18*1000</f>
        <v>11119.941372602481</v>
      </c>
      <c r="G18" s="133">
        <f>ASG_Total!G18/ASG_pro_Einwohner!$I18*1000</f>
        <v>721.94301697919593</v>
      </c>
      <c r="H18" s="133">
        <f>ASG_Total!H18/ASG_pro_Einwohner!$I18*1000</f>
        <v>37776.918450963167</v>
      </c>
      <c r="I18" s="152">
        <v>190718</v>
      </c>
      <c r="J18" s="147"/>
    </row>
    <row r="19" spans="2:10">
      <c r="B19" s="51" t="s">
        <v>61</v>
      </c>
      <c r="C19" s="136">
        <f>ASG_Total!C19/ASG_pro_Einwohner!$I19*1000</f>
        <v>21817.279860638308</v>
      </c>
      <c r="D19" s="136">
        <f>ASG_Total!D19/ASG_pro_Einwohner!$I19*1000</f>
        <v>1169.0946850523214</v>
      </c>
      <c r="E19" s="136">
        <f>ASG_Total!E19/ASG_pro_Einwohner!$I19*1000</f>
        <v>1363.10518140982</v>
      </c>
      <c r="F19" s="136">
        <f>ASG_Total!F19/ASG_pro_Einwohner!$I19*1000</f>
        <v>3481.0823066946105</v>
      </c>
      <c r="G19" s="136">
        <f>ASG_Total!G19/ASG_pro_Einwohner!$I19*1000</f>
        <v>-266.79627614514715</v>
      </c>
      <c r="H19" s="136">
        <f>ASG_Total!H19/ASG_pro_Einwohner!$I19*1000</f>
        <v>27563.765757649919</v>
      </c>
      <c r="I19" s="153">
        <v>262913</v>
      </c>
      <c r="J19" s="147"/>
    </row>
    <row r="20" spans="2:10">
      <c r="B20" s="48" t="s">
        <v>62</v>
      </c>
      <c r="C20" s="133">
        <f>ASG_Total!C20/ASG_pro_Einwohner!$I20*1000</f>
        <v>15437.71755982474</v>
      </c>
      <c r="D20" s="133">
        <f>ASG_Total!D20/ASG_pro_Einwohner!$I20*1000</f>
        <v>1335.9192720063054</v>
      </c>
      <c r="E20" s="133">
        <f>ASG_Total!E20/ASG_pro_Einwohner!$I20*1000</f>
        <v>1368.4053726996967</v>
      </c>
      <c r="F20" s="133">
        <f>ASG_Total!F20/ASG_pro_Einwohner!$I20*1000</f>
        <v>7178.5238355240981</v>
      </c>
      <c r="G20" s="133">
        <f>ASG_Total!G20/ASG_pro_Einwohner!$I20*1000</f>
        <v>81.610784734619045</v>
      </c>
      <c r="H20" s="133">
        <f>ASG_Total!H20/ASG_pro_Einwohner!$I20*1000</f>
        <v>25402.176824789462</v>
      </c>
      <c r="I20" s="152">
        <v>74175</v>
      </c>
      <c r="J20" s="147"/>
    </row>
    <row r="21" spans="2:10">
      <c r="B21" s="51" t="s">
        <v>63</v>
      </c>
      <c r="C21" s="136">
        <f>ASG_Total!C21/ASG_pro_Einwohner!$I21*1000</f>
        <v>15867.328893189882</v>
      </c>
      <c r="D21" s="136">
        <f>ASG_Total!D21/ASG_pro_Einwohner!$I21*1000</f>
        <v>418.34187807170645</v>
      </c>
      <c r="E21" s="136">
        <f>ASG_Total!E21/ASG_pro_Einwohner!$I21*1000</f>
        <v>1892.3180768486366</v>
      </c>
      <c r="F21" s="136">
        <f>ASG_Total!F21/ASG_pro_Einwohner!$I21*1000</f>
        <v>2243.4211495038044</v>
      </c>
      <c r="G21" s="136">
        <f>ASG_Total!G21/ASG_pro_Einwohner!$I21*1000</f>
        <v>183.80446207869377</v>
      </c>
      <c r="H21" s="136">
        <f>ASG_Total!H21/ASG_pro_Einwohner!$I21*1000</f>
        <v>20605.214459692725</v>
      </c>
      <c r="I21" s="153">
        <v>52701</v>
      </c>
      <c r="J21" s="147"/>
    </row>
    <row r="22" spans="2:10">
      <c r="B22" s="48" t="s">
        <v>64</v>
      </c>
      <c r="C22" s="133">
        <f>ASG_Total!C22/ASG_pro_Einwohner!$I22*1000</f>
        <v>15866.278277459798</v>
      </c>
      <c r="D22" s="133">
        <f>ASG_Total!D22/ASG_pro_Einwohner!$I22*1000</f>
        <v>348.74512118150653</v>
      </c>
      <c r="E22" s="133">
        <f>ASG_Total!E22/ASG_pro_Einwohner!$I22*1000</f>
        <v>2221.1963131643502</v>
      </c>
      <c r="F22" s="133">
        <f>ASG_Total!F22/ASG_pro_Einwohner!$I22*1000</f>
        <v>2949.6959525756333</v>
      </c>
      <c r="G22" s="133">
        <f>ASG_Total!G22/ASG_pro_Einwohner!$I22*1000</f>
        <v>16.526563525399268</v>
      </c>
      <c r="H22" s="133">
        <f>ASG_Total!H22/ASG_pro_Einwohner!$I22*1000</f>
        <v>21402.442227906686</v>
      </c>
      <c r="I22" s="152">
        <v>14676</v>
      </c>
      <c r="J22" s="147"/>
    </row>
    <row r="23" spans="2:10">
      <c r="B23" s="51" t="s">
        <v>65</v>
      </c>
      <c r="C23" s="136">
        <f>ASG_Total!C23/ASG_pro_Einwohner!$I23*1000</f>
        <v>15270.867412569694</v>
      </c>
      <c r="D23" s="136">
        <f>ASG_Total!D23/ASG_pro_Einwohner!$I23*1000</f>
        <v>566.66393212370519</v>
      </c>
      <c r="E23" s="136">
        <f>ASG_Total!E23/ASG_pro_Einwohner!$I23*1000</f>
        <v>1601.1810496048085</v>
      </c>
      <c r="F23" s="136">
        <f>ASG_Total!F23/ASG_pro_Einwohner!$I23*1000</f>
        <v>2941.3763463709838</v>
      </c>
      <c r="G23" s="136">
        <f>ASG_Total!G23/ASG_pro_Einwohner!$I23*1000</f>
        <v>129.5684145196104</v>
      </c>
      <c r="H23" s="136">
        <f>ASG_Total!H23/ASG_pro_Einwohner!$I23*1000</f>
        <v>20509.657155188801</v>
      </c>
      <c r="I23" s="153">
        <v>457879</v>
      </c>
      <c r="J23" s="147"/>
    </row>
    <row r="24" spans="2:10">
      <c r="B24" s="48" t="s">
        <v>66</v>
      </c>
      <c r="C24" s="133">
        <f>ASG_Total!C24/ASG_pro_Einwohner!$I24*1000</f>
        <v>15199.450302307581</v>
      </c>
      <c r="D24" s="133">
        <f>ASG_Total!D24/ASG_pro_Einwohner!$I24*1000</f>
        <v>1408.6498712023576</v>
      </c>
      <c r="E24" s="133">
        <f>ASG_Total!E24/ASG_pro_Einwohner!$I24*1000</f>
        <v>1994.8824886713112</v>
      </c>
      <c r="F24" s="133">
        <f>ASG_Total!F24/ASG_pro_Einwohner!$I24*1000</f>
        <v>2732.9950056486537</v>
      </c>
      <c r="G24" s="133">
        <f>ASG_Total!G24/ASG_pro_Einwohner!$I24*1000</f>
        <v>244.32491196002411</v>
      </c>
      <c r="H24" s="133">
        <f>ASG_Total!H24/ASG_pro_Einwohner!$I24*1000</f>
        <v>21580.302579789928</v>
      </c>
      <c r="I24" s="152">
        <v>191196</v>
      </c>
      <c r="J24" s="147"/>
    </row>
    <row r="25" spans="2:10">
      <c r="B25" s="51" t="s">
        <v>67</v>
      </c>
      <c r="C25" s="136">
        <f>ASG_Total!C25/ASG_pro_Einwohner!$I25*1000</f>
        <v>17773.4532148832</v>
      </c>
      <c r="D25" s="136">
        <f>ASG_Total!D25/ASG_pro_Einwohner!$I25*1000</f>
        <v>1130.521658507532</v>
      </c>
      <c r="E25" s="136">
        <f>ASG_Total!E25/ASG_pro_Einwohner!$I25*1000</f>
        <v>1610.0829864247564</v>
      </c>
      <c r="F25" s="136">
        <f>ASG_Total!F25/ASG_pro_Einwohner!$I25*1000</f>
        <v>3365.0948762267731</v>
      </c>
      <c r="G25" s="136">
        <f>ASG_Total!G25/ASG_pro_Einwohner!$I25*1000</f>
        <v>91.289679733004192</v>
      </c>
      <c r="H25" s="136">
        <f>ASG_Total!H25/ASG_pro_Einwohner!$I25*1000</f>
        <v>23970.442415775266</v>
      </c>
      <c r="I25" s="153">
        <v>558885</v>
      </c>
      <c r="J25" s="147"/>
    </row>
    <row r="26" spans="2:10">
      <c r="B26" s="48" t="s">
        <v>68</v>
      </c>
      <c r="C26" s="133">
        <f>ASG_Total!C26/ASG_pro_Einwohner!$I26*1000</f>
        <v>14435.602974151152</v>
      </c>
      <c r="D26" s="133">
        <f>ASG_Total!D26/ASG_pro_Einwohner!$I26*1000</f>
        <v>597.36532651252264</v>
      </c>
      <c r="E26" s="133">
        <f>ASG_Total!E26/ASG_pro_Einwohner!$I26*1000</f>
        <v>1549.3854947485752</v>
      </c>
      <c r="F26" s="133">
        <f>ASG_Total!F26/ASG_pro_Einwohner!$I26*1000</f>
        <v>2728.7451021986426</v>
      </c>
      <c r="G26" s="133">
        <f>ASG_Total!G26/ASG_pro_Einwohner!$I26*1000</f>
        <v>48.831164155228585</v>
      </c>
      <c r="H26" s="133">
        <f>ASG_Total!H26/ASG_pro_Einwohner!$I26*1000</f>
        <v>19359.930061766121</v>
      </c>
      <c r="I26" s="152">
        <v>231461</v>
      </c>
      <c r="J26" s="147"/>
    </row>
    <row r="27" spans="2:10">
      <c r="B27" s="51" t="s">
        <v>69</v>
      </c>
      <c r="C27" s="136">
        <f>ASG_Total!C27/ASG_pro_Einwohner!$I27*1000</f>
        <v>16597.670612692364</v>
      </c>
      <c r="D27" s="136">
        <f>ASG_Total!D27/ASG_pro_Einwohner!$I27*1000</f>
        <v>2164.4969148966416</v>
      </c>
      <c r="E27" s="136">
        <f>ASG_Total!E27/ASG_pro_Einwohner!$I27*1000</f>
        <v>1216.3431350716064</v>
      </c>
      <c r="F27" s="136">
        <f>ASG_Total!F27/ASG_pro_Einwohner!$I27*1000</f>
        <v>5529.0134344956568</v>
      </c>
      <c r="G27" s="136">
        <f>ASG_Total!G27/ASG_pro_Einwohner!$I27*1000</f>
        <v>530.4055275713298</v>
      </c>
      <c r="H27" s="136">
        <f>ASG_Total!H27/ASG_pro_Einwohner!$I27*1000</f>
        <v>26037.929624727603</v>
      </c>
      <c r="I27" s="153">
        <v>316521</v>
      </c>
      <c r="J27" s="147"/>
    </row>
    <row r="28" spans="2:10">
      <c r="B28" s="48" t="s">
        <v>70</v>
      </c>
      <c r="C28" s="133">
        <f>ASG_Total!C28/ASG_pro_Einwohner!$I28*1000</f>
        <v>20611.432695065425</v>
      </c>
      <c r="D28" s="133">
        <f>ASG_Total!D28/ASG_pro_Einwohner!$I28*1000</f>
        <v>913.96059926246596</v>
      </c>
      <c r="E28" s="133">
        <f>ASG_Total!E28/ASG_pro_Einwohner!$I28*1000</f>
        <v>1986.3797725401046</v>
      </c>
      <c r="F28" s="133">
        <f>ASG_Total!F28/ASG_pro_Einwohner!$I28*1000</f>
        <v>3768.0170520534257</v>
      </c>
      <c r="G28" s="133">
        <f>ASG_Total!G28/ASG_pro_Einwohner!$I28*1000</f>
        <v>287.47678098388064</v>
      </c>
      <c r="H28" s="133">
        <f>ASG_Total!H28/ASG_pro_Einwohner!$I28*1000</f>
        <v>27567.266899905302</v>
      </c>
      <c r="I28" s="152">
        <v>648526</v>
      </c>
      <c r="J28" s="147"/>
    </row>
    <row r="29" spans="2:10">
      <c r="B29" s="51" t="s">
        <v>71</v>
      </c>
      <c r="C29" s="136">
        <f>ASG_Total!C29/ASG_pro_Einwohner!$I29*1000</f>
        <v>14068.535561902749</v>
      </c>
      <c r="D29" s="136">
        <f>ASG_Total!D29/ASG_pro_Einwohner!$I29*1000</f>
        <v>847.62234534747699</v>
      </c>
      <c r="E29" s="136">
        <f>ASG_Total!E29/ASG_pro_Einwohner!$I29*1000</f>
        <v>1083.0580629218239</v>
      </c>
      <c r="F29" s="136">
        <f>ASG_Total!F29/ASG_pro_Einwohner!$I29*1000</f>
        <v>1962.6616150075813</v>
      </c>
      <c r="G29" s="136">
        <f>ASG_Total!G29/ASG_pro_Einwohner!$I29*1000</f>
        <v>272.66956670004498</v>
      </c>
      <c r="H29" s="136">
        <f>ASG_Total!H29/ASG_pro_Einwohner!$I29*1000</f>
        <v>18234.547151879677</v>
      </c>
      <c r="I29" s="153">
        <v>283590</v>
      </c>
      <c r="J29" s="147"/>
    </row>
    <row r="30" spans="2:10">
      <c r="B30" s="48" t="s">
        <v>72</v>
      </c>
      <c r="C30" s="133">
        <f>ASG_Total!C30/ASG_pro_Einwohner!$I30*1000</f>
        <v>15498.751865660552</v>
      </c>
      <c r="D30" s="133">
        <f>ASG_Total!D30/ASG_pro_Einwohner!$I30*1000</f>
        <v>992.25119971421952</v>
      </c>
      <c r="E30" s="133">
        <f>ASG_Total!E30/ASG_pro_Einwohner!$I30*1000</f>
        <v>1057.2697188932693</v>
      </c>
      <c r="F30" s="133">
        <f>ASG_Total!F30/ASG_pro_Einwohner!$I30*1000</f>
        <v>7917.7651004037562</v>
      </c>
      <c r="G30" s="133">
        <f>ASG_Total!G30/ASG_pro_Einwohner!$I30*1000</f>
        <v>-280.75593948896585</v>
      </c>
      <c r="H30" s="133">
        <f>ASG_Total!H30/ASG_pro_Einwohner!$I30*1000</f>
        <v>25185.281945182829</v>
      </c>
      <c r="I30" s="152">
        <v>168171</v>
      </c>
      <c r="J30" s="147"/>
    </row>
    <row r="31" spans="2:10">
      <c r="B31" s="51" t="s">
        <v>73</v>
      </c>
      <c r="C31" s="136">
        <f>ASG_Total!C31/ASG_pro_Einwohner!$I31*1000</f>
        <v>23523.744724407243</v>
      </c>
      <c r="D31" s="136">
        <f>ASG_Total!D31/ASG_pro_Einwohner!$I31*1000</f>
        <v>3915.8496031015347</v>
      </c>
      <c r="E31" s="136">
        <f>ASG_Total!E31/ASG_pro_Einwohner!$I31*1000</f>
        <v>1378.7071248334946</v>
      </c>
      <c r="F31" s="136">
        <f>ASG_Total!F31/ASG_pro_Einwohner!$I31*1000</f>
        <v>11791.207669765419</v>
      </c>
      <c r="G31" s="136">
        <f>ASG_Total!G31/ASG_pro_Einwohner!$I31*1000</f>
        <v>19.485211688001268</v>
      </c>
      <c r="H31" s="136">
        <f>ASG_Total!H31/ASG_pro_Einwohner!$I31*1000</f>
        <v>40628.994333795687</v>
      </c>
      <c r="I31" s="153">
        <v>427914</v>
      </c>
      <c r="J31" s="147"/>
    </row>
    <row r="32" spans="2:10">
      <c r="B32" s="48" t="s">
        <v>74</v>
      </c>
      <c r="C32" s="133">
        <f>ASG_Total!C32/ASG_pro_Einwohner!$I32*1000</f>
        <v>12202.450085399614</v>
      </c>
      <c r="D32" s="133">
        <f>ASG_Total!D32/ASG_pro_Einwohner!$I32*1000</f>
        <v>918.33237223401113</v>
      </c>
      <c r="E32" s="133">
        <f>ASG_Total!E32/ASG_pro_Einwohner!$I32*1000</f>
        <v>814.08858001060139</v>
      </c>
      <c r="F32" s="133">
        <f>ASG_Total!F32/ASG_pro_Einwohner!$I32*1000</f>
        <v>3956.6029006419685</v>
      </c>
      <c r="G32" s="133">
        <f>ASG_Total!G32/ASG_pro_Einwohner!$I32*1000</f>
        <v>159.3754536588846</v>
      </c>
      <c r="H32" s="133">
        <f>ASG_Total!H32/ASG_pro_Einwohner!$I32*1000</f>
        <v>18050.849391945078</v>
      </c>
      <c r="I32" s="152">
        <v>67916</v>
      </c>
      <c r="J32" s="147"/>
    </row>
    <row r="33" spans="1:10">
      <c r="A33" s="59"/>
      <c r="B33" s="55" t="s">
        <v>75</v>
      </c>
      <c r="C33" s="56">
        <f>ASG_Total!C33/ASG_pro_Einwohner!$I33*1000</f>
        <v>18293.519220866943</v>
      </c>
      <c r="D33" s="56">
        <f>ASG_Total!D33/ASG_pro_Einwohner!$I33*1000</f>
        <v>1063.100825200587</v>
      </c>
      <c r="E33" s="56">
        <f>ASG_Total!E33/ASG_pro_Einwohner!$I33*1000</f>
        <v>1738.825156466118</v>
      </c>
      <c r="F33" s="56">
        <f>ASG_Total!F33/ASG_pro_Einwohner!$I33*1000</f>
        <v>5149.3308823666448</v>
      </c>
      <c r="G33" s="56">
        <f>ASG_Total!G33/ASG_pro_Einwohner!$I33*1000</f>
        <v>1.5582218973645638</v>
      </c>
      <c r="H33" s="56">
        <f>ASG_Total!H33/ASG_pro_Einwohner!$I33*1000</f>
        <v>26246.334306797668</v>
      </c>
      <c r="I33" s="57">
        <f>SUM(I7:I32)</f>
        <v>7405051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>
      <c r="A1" s="108" t="str">
        <f>"ASG "&amp;Info!C31&amp;" in Prozent"</f>
        <v>ASG 2003 in Prozent</v>
      </c>
      <c r="B1" s="109"/>
      <c r="C1" s="109"/>
      <c r="D1" s="109"/>
    </row>
    <row r="2" spans="1:10" ht="21.75" customHeight="1">
      <c r="A2" s="154" t="str">
        <f>Info!A4</f>
        <v>Referenzjahr 2009</v>
      </c>
      <c r="B2" s="155"/>
      <c r="C2" s="64"/>
      <c r="D2" s="60"/>
      <c r="E2" s="60"/>
      <c r="H2" s="21" t="str">
        <f>Info!C28</f>
        <v>FA_2009_20120423</v>
      </c>
    </row>
    <row r="3" spans="1:10" s="1" customFormat="1">
      <c r="A3" s="86" t="s">
        <v>24</v>
      </c>
      <c r="B3" s="25" t="s">
        <v>78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87" t="s">
        <v>30</v>
      </c>
      <c r="I3" s="5"/>
    </row>
    <row r="4" spans="1:10" ht="78.75" customHeight="1">
      <c r="A4" s="156"/>
      <c r="B4" s="36" t="s">
        <v>106</v>
      </c>
      <c r="C4" s="36" t="s">
        <v>107</v>
      </c>
      <c r="D4" s="36" t="s">
        <v>108</v>
      </c>
      <c r="E4" s="36" t="s">
        <v>116</v>
      </c>
      <c r="F4" s="36" t="s">
        <v>117</v>
      </c>
      <c r="G4" s="36" t="s">
        <v>103</v>
      </c>
      <c r="H4" s="66" t="s">
        <v>118</v>
      </c>
      <c r="I4" s="5"/>
    </row>
    <row r="5" spans="1:10" s="39" customFormat="1" ht="11.25" customHeight="1">
      <c r="A5" s="93" t="s">
        <v>46</v>
      </c>
      <c r="B5" s="42" t="s">
        <v>119</v>
      </c>
      <c r="C5" s="42" t="s">
        <v>119</v>
      </c>
      <c r="D5" s="42" t="s">
        <v>119</v>
      </c>
      <c r="E5" s="42" t="s">
        <v>119</v>
      </c>
      <c r="F5" s="42" t="s">
        <v>119</v>
      </c>
      <c r="G5" s="42" t="s">
        <v>119</v>
      </c>
      <c r="H5" s="157" t="s">
        <v>119</v>
      </c>
      <c r="I5" s="158"/>
    </row>
    <row r="6" spans="1:10">
      <c r="A6" s="44" t="s">
        <v>49</v>
      </c>
      <c r="B6" s="159">
        <f>ASG_Total!C7/ASG_Total!$H7</f>
        <v>0.69223503263376551</v>
      </c>
      <c r="C6" s="159">
        <f>ASG_Total!D7/ASG_Total!$H7</f>
        <v>2.643986814102682E-2</v>
      </c>
      <c r="D6" s="159">
        <f>ASG_Total!E7/ASG_Total!$H7</f>
        <v>7.6545025911112355E-2</v>
      </c>
      <c r="E6" s="159">
        <f>JP!B9/ASG_Total!$H7</f>
        <v>0.21885659115189868</v>
      </c>
      <c r="F6" s="159">
        <f>JP!C9/ASG_Total!$H7</f>
        <v>4.6002927848758342E-3</v>
      </c>
      <c r="G6" s="159">
        <f>ASG_Total!G7/ASG_Total!$H7</f>
        <v>-1.8676810622679226E-2</v>
      </c>
      <c r="H6" s="160">
        <f t="shared" ref="H6:H32" si="0">SUM(B6:G6)</f>
        <v>0.99999999999999989</v>
      </c>
      <c r="I6" s="161" t="s">
        <v>49</v>
      </c>
      <c r="J6" s="147"/>
    </row>
    <row r="7" spans="1:10">
      <c r="A7" s="48" t="s">
        <v>50</v>
      </c>
      <c r="B7" s="162">
        <f>ASG_Total!C8/ASG_Total!$H8</f>
        <v>0.7311000582169751</v>
      </c>
      <c r="C7" s="162">
        <f>ASG_Total!D8/ASG_Total!$H8</f>
        <v>2.0819689635059768E-2</v>
      </c>
      <c r="D7" s="162">
        <f>ASG_Total!E8/ASG_Total!$H8</f>
        <v>7.4715782259568209E-2</v>
      </c>
      <c r="E7" s="162">
        <f>JP!B10/ASG_Total!$H8</f>
        <v>0.16006344229823571</v>
      </c>
      <c r="F7" s="162">
        <f>JP!C10/ASG_Total!$H8</f>
        <v>1.0069867097800379E-2</v>
      </c>
      <c r="G7" s="162">
        <f>ASG_Total!G8/ASG_Total!$H8</f>
        <v>3.2311604923608694E-3</v>
      </c>
      <c r="H7" s="163">
        <f t="shared" si="0"/>
        <v>0.99999999999999989</v>
      </c>
      <c r="I7" s="164" t="s">
        <v>50</v>
      </c>
      <c r="J7" s="147"/>
    </row>
    <row r="8" spans="1:10">
      <c r="A8" s="51" t="s">
        <v>51</v>
      </c>
      <c r="B8" s="165">
        <f>ASG_Total!C9/ASG_Total!$H9</f>
        <v>0.7274298354040033</v>
      </c>
      <c r="C8" s="165">
        <f>ASG_Total!D9/ASG_Total!$H9</f>
        <v>2.3895329275477235E-2</v>
      </c>
      <c r="D8" s="165">
        <f>ASG_Total!E9/ASG_Total!$H9</f>
        <v>8.0572173556672372E-2</v>
      </c>
      <c r="E8" s="165">
        <f>JP!B11/ASG_Total!$H9</f>
        <v>0.13677354473839759</v>
      </c>
      <c r="F8" s="165">
        <f>JP!C11/ASG_Total!$H9</f>
        <v>2.4128185508362258E-2</v>
      </c>
      <c r="G8" s="165">
        <f>ASG_Total!G9/ASG_Total!$H9</f>
        <v>7.2009315170873675E-3</v>
      </c>
      <c r="H8" s="166">
        <f t="shared" si="0"/>
        <v>1.0000000000000002</v>
      </c>
      <c r="I8" s="167" t="s">
        <v>51</v>
      </c>
      <c r="J8" s="147"/>
    </row>
    <row r="9" spans="1:10">
      <c r="A9" s="48" t="s">
        <v>52</v>
      </c>
      <c r="B9" s="162">
        <f>ASG_Total!C10/ASG_Total!$H10</f>
        <v>0.70589941912825538</v>
      </c>
      <c r="C9" s="162">
        <f>ASG_Total!D10/ASG_Total!$H10</f>
        <v>2.8347574591690433E-2</v>
      </c>
      <c r="D9" s="162">
        <f>ASG_Total!E10/ASG_Total!$H10</f>
        <v>6.7876335443371169E-2</v>
      </c>
      <c r="E9" s="162">
        <f>JP!B12/ASG_Total!$H10</f>
        <v>0.19319130992374564</v>
      </c>
      <c r="F9" s="162">
        <f>JP!C12/ASG_Total!$H10</f>
        <v>6.6047719061249229E-4</v>
      </c>
      <c r="G9" s="162">
        <f>ASG_Total!G10/ASG_Total!$H10</f>
        <v>4.0248837223249047E-3</v>
      </c>
      <c r="H9" s="163">
        <f t="shared" si="0"/>
        <v>1</v>
      </c>
      <c r="I9" s="164" t="s">
        <v>52</v>
      </c>
      <c r="J9" s="147"/>
    </row>
    <row r="10" spans="1:10">
      <c r="A10" s="51" t="s">
        <v>53</v>
      </c>
      <c r="B10" s="165">
        <f>ASG_Total!C11/ASG_Total!$H11</f>
        <v>0.74057735226486432</v>
      </c>
      <c r="C10" s="165">
        <f>ASG_Total!D11/ASG_Total!$H11</f>
        <v>1.4110524349865381E-2</v>
      </c>
      <c r="D10" s="165">
        <f>ASG_Total!E11/ASG_Total!$H11</f>
        <v>9.0965154609972135E-2</v>
      </c>
      <c r="E10" s="165">
        <f>JP!B13/ASG_Total!$H11</f>
        <v>0.12371941288122289</v>
      </c>
      <c r="F10" s="165">
        <f>JP!C13/ASG_Total!$H11</f>
        <v>2.8142613414864178E-2</v>
      </c>
      <c r="G10" s="165">
        <f>ASG_Total!G11/ASG_Total!$H11</f>
        <v>2.4849424792110666E-3</v>
      </c>
      <c r="H10" s="166">
        <f t="shared" si="0"/>
        <v>0.99999999999999989</v>
      </c>
      <c r="I10" s="167" t="s">
        <v>53</v>
      </c>
      <c r="J10" s="147"/>
    </row>
    <row r="11" spans="1:10">
      <c r="A11" s="48" t="s">
        <v>54</v>
      </c>
      <c r="B11" s="162">
        <f>ASG_Total!C12/ASG_Total!$H12</f>
        <v>0.80035032501421433</v>
      </c>
      <c r="C11" s="162">
        <f>ASG_Total!D12/ASG_Total!$H12</f>
        <v>3.9092403129353442E-2</v>
      </c>
      <c r="D11" s="162">
        <f>ASG_Total!E12/ASG_Total!$H12</f>
        <v>8.09939997294985E-2</v>
      </c>
      <c r="E11" s="162">
        <f>JP!B14/ASG_Total!$H12</f>
        <v>7.1994086029415164E-2</v>
      </c>
      <c r="F11" s="162">
        <f>JP!C14/ASG_Total!$H12</f>
        <v>3.2343706794184957E-3</v>
      </c>
      <c r="G11" s="162">
        <f>ASG_Total!G12/ASG_Total!$H12</f>
        <v>4.3348154181002095E-3</v>
      </c>
      <c r="H11" s="163">
        <f t="shared" si="0"/>
        <v>1</v>
      </c>
      <c r="I11" s="164" t="s">
        <v>54</v>
      </c>
      <c r="J11" s="147"/>
    </row>
    <row r="12" spans="1:10">
      <c r="A12" s="51" t="s">
        <v>55</v>
      </c>
      <c r="B12" s="165">
        <f>ASG_Total!C13/ASG_Total!$H13</f>
        <v>0.73546107112626846</v>
      </c>
      <c r="C12" s="165">
        <f>ASG_Total!D13/ASG_Total!$H13</f>
        <v>1.526743279674808E-2</v>
      </c>
      <c r="D12" s="165">
        <f>ASG_Total!E13/ASG_Total!$H13</f>
        <v>0.12078539542607777</v>
      </c>
      <c r="E12" s="165">
        <f>JP!B15/ASG_Total!$H13</f>
        <v>0.11465679213323177</v>
      </c>
      <c r="F12" s="165">
        <f>JP!C15/ASG_Total!$H13</f>
        <v>9.7122150253993664E-3</v>
      </c>
      <c r="G12" s="165">
        <f>ASG_Total!G13/ASG_Total!$H13</f>
        <v>4.1170934922744951E-3</v>
      </c>
      <c r="H12" s="166">
        <f t="shared" si="0"/>
        <v>0.99999999999999989</v>
      </c>
      <c r="I12" s="167" t="s">
        <v>55</v>
      </c>
      <c r="J12" s="147"/>
    </row>
    <row r="13" spans="1:10">
      <c r="A13" s="48" t="s">
        <v>56</v>
      </c>
      <c r="B13" s="162">
        <f>ASG_Total!C14/ASG_Total!$H14</f>
        <v>0.73902266192064114</v>
      </c>
      <c r="C13" s="162">
        <f>ASG_Total!D14/ASG_Total!$H14</f>
        <v>2.8506418130043294E-2</v>
      </c>
      <c r="D13" s="162">
        <f>ASG_Total!E14/ASG_Total!$H14</f>
        <v>9.3402987569770529E-2</v>
      </c>
      <c r="E13" s="162">
        <f>JP!B16/ASG_Total!$H14</f>
        <v>9.8051622621076612E-2</v>
      </c>
      <c r="F13" s="162">
        <f>JP!C16/ASG_Total!$H14</f>
        <v>3.7184685880472218E-2</v>
      </c>
      <c r="G13" s="162">
        <f>ASG_Total!G14/ASG_Total!$H14</f>
        <v>3.8316238779962058E-3</v>
      </c>
      <c r="H13" s="163">
        <f t="shared" si="0"/>
        <v>0.99999999999999989</v>
      </c>
      <c r="I13" s="164" t="s">
        <v>56</v>
      </c>
      <c r="J13" s="147"/>
    </row>
    <row r="14" spans="1:10">
      <c r="A14" s="51" t="s">
        <v>57</v>
      </c>
      <c r="B14" s="165">
        <f>ASG_Total!C15/ASG_Total!$H15</f>
        <v>0.55300249300147275</v>
      </c>
      <c r="C14" s="165">
        <f>ASG_Total!D15/ASG_Total!$H15</f>
        <v>1.2447333919369866E-2</v>
      </c>
      <c r="D14" s="165">
        <f>ASG_Total!E15/ASG_Total!$H15</f>
        <v>6.0357725777184935E-2</v>
      </c>
      <c r="E14" s="165">
        <f>JP!B17/ASG_Total!$H15</f>
        <v>0.22207925692001948</v>
      </c>
      <c r="F14" s="165">
        <f>JP!C17/ASG_Total!$H15</f>
        <v>0.15322668663806865</v>
      </c>
      <c r="G14" s="165">
        <f>ASG_Total!G15/ASG_Total!$H15</f>
        <v>-1.1134962561158109E-3</v>
      </c>
      <c r="H14" s="166">
        <f t="shared" si="0"/>
        <v>0.99999999999999989</v>
      </c>
      <c r="I14" s="167" t="s">
        <v>57</v>
      </c>
      <c r="J14" s="147"/>
    </row>
    <row r="15" spans="1:10">
      <c r="A15" s="48" t="s">
        <v>58</v>
      </c>
      <c r="B15" s="162">
        <f>ASG_Total!C16/ASG_Total!$H16</f>
        <v>0.71968601310535951</v>
      </c>
      <c r="C15" s="162">
        <f>ASG_Total!D16/ASG_Total!$H16</f>
        <v>2.7708242470997402E-2</v>
      </c>
      <c r="D15" s="162">
        <f>ASG_Total!E16/ASG_Total!$H16</f>
        <v>4.418166655216238E-2</v>
      </c>
      <c r="E15" s="162">
        <f>JP!B18/ASG_Total!$H16</f>
        <v>0.18737236789554046</v>
      </c>
      <c r="F15" s="162">
        <f>JP!C18/ASG_Total!$H16</f>
        <v>1.7572813868819235E-2</v>
      </c>
      <c r="G15" s="162">
        <f>ASG_Total!G16/ASG_Total!$H16</f>
        <v>3.478896107120954E-3</v>
      </c>
      <c r="H15" s="163">
        <f t="shared" si="0"/>
        <v>0.99999999999999989</v>
      </c>
      <c r="I15" s="164" t="s">
        <v>120</v>
      </c>
      <c r="J15" s="147"/>
    </row>
    <row r="16" spans="1:10">
      <c r="A16" s="51" t="s">
        <v>59</v>
      </c>
      <c r="B16" s="165">
        <f>ASG_Total!C17/ASG_Total!$H17</f>
        <v>0.80369077590650717</v>
      </c>
      <c r="C16" s="165">
        <f>ASG_Total!D17/ASG_Total!$H17</f>
        <v>1.7848231439657487E-2</v>
      </c>
      <c r="D16" s="165">
        <f>ASG_Total!E17/ASG_Total!$H17</f>
        <v>4.1839485206578805E-2</v>
      </c>
      <c r="E16" s="165">
        <f>JP!B19/ASG_Total!$H17</f>
        <v>0.14015196191606177</v>
      </c>
      <c r="F16" s="165">
        <f>JP!C19/ASG_Total!$H17</f>
        <v>2.2196757850133308E-3</v>
      </c>
      <c r="G16" s="165">
        <f>ASG_Total!G17/ASG_Total!$H17</f>
        <v>-5.750130253818448E-3</v>
      </c>
      <c r="H16" s="166">
        <f t="shared" si="0"/>
        <v>1</v>
      </c>
      <c r="I16" s="167" t="s">
        <v>59</v>
      </c>
      <c r="J16" s="147"/>
    </row>
    <row r="17" spans="1:10">
      <c r="A17" s="48" t="s">
        <v>60</v>
      </c>
      <c r="B17" s="162">
        <f>ASG_Total!C18/ASG_Total!$H18</f>
        <v>0.54099838464310279</v>
      </c>
      <c r="C17" s="162">
        <f>ASG_Total!D18/ASG_Total!$H18</f>
        <v>8.4832160322603017E-2</v>
      </c>
      <c r="D17" s="162">
        <f>ASG_Total!E18/ASG_Total!$H18</f>
        <v>6.0700678989122805E-2</v>
      </c>
      <c r="E17" s="162">
        <f>JP!B20/ASG_Total!$H18</f>
        <v>0.2804158744682787</v>
      </c>
      <c r="F17" s="162">
        <f>JP!C20/ASG_Total!$H18</f>
        <v>1.3942210536374863E-2</v>
      </c>
      <c r="G17" s="162">
        <f>ASG_Total!G18/ASG_Total!$H18</f>
        <v>1.9110691040517869E-2</v>
      </c>
      <c r="H17" s="163">
        <f t="shared" si="0"/>
        <v>1</v>
      </c>
      <c r="I17" s="164" t="s">
        <v>60</v>
      </c>
      <c r="J17" s="147"/>
    </row>
    <row r="18" spans="1:10">
      <c r="A18" s="51" t="s">
        <v>61</v>
      </c>
      <c r="B18" s="165">
        <f>ASG_Total!C19/ASG_Total!$H19</f>
        <v>0.79152028980594735</v>
      </c>
      <c r="C18" s="165">
        <f>ASG_Total!D19/ASG_Total!$H19</f>
        <v>4.2414185903747806E-2</v>
      </c>
      <c r="D18" s="165">
        <f>ASG_Total!E19/ASG_Total!$H19</f>
        <v>4.945279224162287E-2</v>
      </c>
      <c r="E18" s="165">
        <f>JP!B21/ASG_Total!$H19</f>
        <v>0.11985678213341201</v>
      </c>
      <c r="F18" s="165">
        <f>JP!C21/ASG_Total!$H19</f>
        <v>6.4351889020945316E-3</v>
      </c>
      <c r="G18" s="165">
        <f>ASG_Total!G19/ASG_Total!$H19</f>
        <v>-9.6792389868246426E-3</v>
      </c>
      <c r="H18" s="166">
        <f t="shared" si="0"/>
        <v>1.0000000000000002</v>
      </c>
      <c r="I18" s="167" t="s">
        <v>61</v>
      </c>
      <c r="J18" s="147"/>
    </row>
    <row r="19" spans="1:10">
      <c r="A19" s="48" t="s">
        <v>62</v>
      </c>
      <c r="B19" s="162">
        <f>ASG_Total!C20/ASG_Total!$H20</f>
        <v>0.607732072188372</v>
      </c>
      <c r="C19" s="162">
        <f>ASG_Total!D20/ASG_Total!$H20</f>
        <v>5.259073981024371E-2</v>
      </c>
      <c r="D19" s="162">
        <f>ASG_Total!E20/ASG_Total!$H20</f>
        <v>5.3869610551025619E-2</v>
      </c>
      <c r="E19" s="162">
        <f>JP!B22/ASG_Total!$H20</f>
        <v>0.18944723226739218</v>
      </c>
      <c r="F19" s="162">
        <f>JP!C22/ASG_Total!$H20</f>
        <v>9.3147597500060061E-2</v>
      </c>
      <c r="G19" s="162">
        <f>ASG_Total!G20/ASG_Total!$H20</f>
        <v>3.2127476829063237E-3</v>
      </c>
      <c r="H19" s="163">
        <f t="shared" si="0"/>
        <v>1</v>
      </c>
      <c r="I19" s="164" t="s">
        <v>62</v>
      </c>
      <c r="J19" s="147"/>
    </row>
    <row r="20" spans="1:10">
      <c r="A20" s="51" t="s">
        <v>63</v>
      </c>
      <c r="B20" s="165">
        <f>ASG_Total!C21/ASG_Total!$H21</f>
        <v>0.7700637585805794</v>
      </c>
      <c r="C20" s="165">
        <f>ASG_Total!D21/ASG_Total!$H21</f>
        <v>2.0302718949616064E-2</v>
      </c>
      <c r="D20" s="165">
        <f>ASG_Total!E21/ASG_Total!$H21</f>
        <v>9.1836854236597737E-2</v>
      </c>
      <c r="E20" s="165">
        <f>JP!B23/ASG_Total!$H21</f>
        <v>0.10856453386144434</v>
      </c>
      <c r="F20" s="165">
        <f>JP!C23/ASG_Total!$H21</f>
        <v>3.1184565366892709E-4</v>
      </c>
      <c r="G20" s="165">
        <f>ASG_Total!G21/ASG_Total!$H21</f>
        <v>8.9202887180934859E-3</v>
      </c>
      <c r="H20" s="166">
        <f t="shared" si="0"/>
        <v>1</v>
      </c>
      <c r="I20" s="167" t="s">
        <v>63</v>
      </c>
      <c r="J20" s="147"/>
    </row>
    <row r="21" spans="1:10">
      <c r="A21" s="48" t="s">
        <v>64</v>
      </c>
      <c r="B21" s="162">
        <f>ASG_Total!C22/ASG_Total!$H22</f>
        <v>0.74133027009280872</v>
      </c>
      <c r="C21" s="162">
        <f>ASG_Total!D22/ASG_Total!$H22</f>
        <v>1.6294641399698634E-2</v>
      </c>
      <c r="D21" s="162">
        <f>ASG_Total!E22/ASG_Total!$H22</f>
        <v>0.10378237630601464</v>
      </c>
      <c r="E21" s="162">
        <f>JP!B24/ASG_Total!$H22</f>
        <v>0.13377236569265075</v>
      </c>
      <c r="F21" s="162">
        <f>JP!C24/ASG_Total!$H22</f>
        <v>4.0481653086907252E-3</v>
      </c>
      <c r="G21" s="162">
        <f>ASG_Total!G22/ASG_Total!$H22</f>
        <v>7.7218120013660167E-4</v>
      </c>
      <c r="H21" s="163">
        <f t="shared" si="0"/>
        <v>0.99999999999999989</v>
      </c>
      <c r="I21" s="164" t="s">
        <v>64</v>
      </c>
      <c r="J21" s="147"/>
    </row>
    <row r="22" spans="1:10">
      <c r="A22" s="51" t="s">
        <v>65</v>
      </c>
      <c r="B22" s="165">
        <f>ASG_Total!C23/ASG_Total!$H23</f>
        <v>0.744569609185606</v>
      </c>
      <c r="C22" s="165">
        <f>ASG_Total!D23/ASG_Total!$H23</f>
        <v>2.7629127480580194E-2</v>
      </c>
      <c r="D22" s="165">
        <f>ASG_Total!E23/ASG_Total!$H23</f>
        <v>7.8069615571302736E-2</v>
      </c>
      <c r="E22" s="165">
        <f>JP!B25/ASG_Total!$H23</f>
        <v>0.14138469790985159</v>
      </c>
      <c r="F22" s="165">
        <f>JP!C25/ASG_Total!$H23</f>
        <v>2.0295154099862107E-3</v>
      </c>
      <c r="G22" s="165">
        <f>ASG_Total!G23/ASG_Total!$H23</f>
        <v>6.3174344426732889E-3</v>
      </c>
      <c r="H22" s="166">
        <f t="shared" si="0"/>
        <v>1</v>
      </c>
      <c r="I22" s="167" t="s">
        <v>65</v>
      </c>
      <c r="J22" s="147"/>
    </row>
    <row r="23" spans="1:10">
      <c r="A23" s="48" t="s">
        <v>66</v>
      </c>
      <c r="B23" s="162">
        <f>ASG_Total!C24/ASG_Total!$H24</f>
        <v>0.7043205370318556</v>
      </c>
      <c r="C23" s="162">
        <f>ASG_Total!D24/ASG_Total!$H24</f>
        <v>6.5274797051342828E-2</v>
      </c>
      <c r="D23" s="162">
        <f>ASG_Total!E24/ASG_Total!$H24</f>
        <v>9.2439968406167278E-2</v>
      </c>
      <c r="E23" s="162">
        <f>JP!B26/ASG_Total!$H24</f>
        <v>0.12068515508594613</v>
      </c>
      <c r="F23" s="162">
        <f>JP!C26/ASG_Total!$H24</f>
        <v>5.9578794842975015E-3</v>
      </c>
      <c r="G23" s="162">
        <f>ASG_Total!G24/ASG_Total!$H24</f>
        <v>1.1321662940390638E-2</v>
      </c>
      <c r="H23" s="163">
        <f t="shared" si="0"/>
        <v>1</v>
      </c>
      <c r="I23" s="164" t="s">
        <v>66</v>
      </c>
      <c r="J23" s="147"/>
    </row>
    <row r="24" spans="1:10">
      <c r="A24" s="51" t="s">
        <v>67</v>
      </c>
      <c r="B24" s="165">
        <f>ASG_Total!C25/ASG_Total!$H25</f>
        <v>0.7414737244560099</v>
      </c>
      <c r="C24" s="165">
        <f>ASG_Total!D25/ASG_Total!$H25</f>
        <v>4.7163153641399648E-2</v>
      </c>
      <c r="D24" s="165">
        <f>ASG_Total!E25/ASG_Total!$H25</f>
        <v>6.7169514792315185E-2</v>
      </c>
      <c r="E24" s="165">
        <f>JP!B27/ASG_Total!$H25</f>
        <v>0.12856740372092665</v>
      </c>
      <c r="F24" s="165">
        <f>JP!C27/ASG_Total!$H25</f>
        <v>1.1817776404583235E-2</v>
      </c>
      <c r="G24" s="165">
        <f>ASG_Total!G25/ASG_Total!$H25</f>
        <v>3.8084269847654226E-3</v>
      </c>
      <c r="H24" s="166">
        <f t="shared" si="0"/>
        <v>1</v>
      </c>
      <c r="I24" s="167" t="s">
        <v>67</v>
      </c>
      <c r="J24" s="147"/>
    </row>
    <row r="25" spans="1:10">
      <c r="A25" s="48" t="s">
        <v>68</v>
      </c>
      <c r="B25" s="162">
        <f>ASG_Total!C26/ASG_Total!$H26</f>
        <v>0.74564334313686331</v>
      </c>
      <c r="C25" s="162">
        <f>ASG_Total!D26/ASG_Total!$H26</f>
        <v>3.0855758497405832E-2</v>
      </c>
      <c r="D25" s="162">
        <f>ASG_Total!E26/ASG_Total!$H26</f>
        <v>8.0030531608606001E-2</v>
      </c>
      <c r="E25" s="162">
        <f>JP!B28/ASG_Total!$H26</f>
        <v>0.13943640050796169</v>
      </c>
      <c r="F25" s="162">
        <f>JP!C28/ASG_Total!$H26</f>
        <v>1.511686261609559E-3</v>
      </c>
      <c r="G25" s="162">
        <f>ASG_Total!G26/ASG_Total!$H26</f>
        <v>2.5222799875535256E-3</v>
      </c>
      <c r="H25" s="163">
        <f t="shared" si="0"/>
        <v>0.99999999999999989</v>
      </c>
      <c r="I25" s="164" t="s">
        <v>68</v>
      </c>
      <c r="J25" s="147"/>
    </row>
    <row r="26" spans="1:10">
      <c r="A26" s="51" t="s">
        <v>69</v>
      </c>
      <c r="B26" s="165">
        <f>ASG_Total!C27/ASG_Total!$H27</f>
        <v>0.63744202599464561</v>
      </c>
      <c r="C26" s="165">
        <f>ASG_Total!D27/ASG_Total!$H27</f>
        <v>8.3128610688042989E-2</v>
      </c>
      <c r="D26" s="165">
        <f>ASG_Total!E27/ASG_Total!$H27</f>
        <v>4.6714279998532393E-2</v>
      </c>
      <c r="E26" s="165">
        <f>JP!B29/ASG_Total!$H27</f>
        <v>0.20232753449364133</v>
      </c>
      <c r="F26" s="165">
        <f>JP!C29/ASG_Total!$H27</f>
        <v>1.0017053351195829E-2</v>
      </c>
      <c r="G26" s="165">
        <f>ASG_Total!G27/ASG_Total!$H27</f>
        <v>2.037049547394184E-2</v>
      </c>
      <c r="H26" s="166">
        <f t="shared" si="0"/>
        <v>1</v>
      </c>
      <c r="I26" s="167" t="s">
        <v>69</v>
      </c>
      <c r="J26" s="147"/>
    </row>
    <row r="27" spans="1:10">
      <c r="A27" s="48" t="s">
        <v>70</v>
      </c>
      <c r="B27" s="162">
        <f>ASG_Total!C28/ASG_Total!$H28</f>
        <v>0.74767777197151997</v>
      </c>
      <c r="C27" s="162">
        <f>ASG_Total!D28/ASG_Total!$H28</f>
        <v>3.3153834313027437E-2</v>
      </c>
      <c r="D27" s="162">
        <f>ASG_Total!E28/ASG_Total!$H28</f>
        <v>7.2055738414421061E-2</v>
      </c>
      <c r="E27" s="162">
        <f>JP!B30/ASG_Total!$H28</f>
        <v>0.12669350497942874</v>
      </c>
      <c r="F27" s="162">
        <f>JP!C30/ASG_Total!$H28</f>
        <v>9.990957275564304E-3</v>
      </c>
      <c r="G27" s="162">
        <f>ASG_Total!G28/ASG_Total!$H28</f>
        <v>1.0428193046038531E-2</v>
      </c>
      <c r="H27" s="163">
        <f t="shared" si="0"/>
        <v>1</v>
      </c>
      <c r="I27" s="164" t="s">
        <v>70</v>
      </c>
      <c r="J27" s="147"/>
    </row>
    <row r="28" spans="1:10">
      <c r="A28" s="51" t="s">
        <v>71</v>
      </c>
      <c r="B28" s="165">
        <f>ASG_Total!C29/ASG_Total!$H29</f>
        <v>0.7715319412499102</v>
      </c>
      <c r="C28" s="165">
        <f>ASG_Total!D29/ASG_Total!$H29</f>
        <v>4.6484419837105814E-2</v>
      </c>
      <c r="D28" s="165">
        <f>ASG_Total!E29/ASG_Total!$H29</f>
        <v>5.9395939690785174E-2</v>
      </c>
      <c r="E28" s="165">
        <f>JP!B31/ASG_Total!$H29</f>
        <v>0.10739643727002307</v>
      </c>
      <c r="F28" s="165">
        <f>JP!C31/ASG_Total!$H29</f>
        <v>2.3780221287320632E-4</v>
      </c>
      <c r="G28" s="165">
        <f>ASG_Total!G29/ASG_Total!$H29</f>
        <v>1.4953459739302457E-2</v>
      </c>
      <c r="H28" s="166">
        <f t="shared" si="0"/>
        <v>1</v>
      </c>
      <c r="I28" s="167" t="s">
        <v>71</v>
      </c>
      <c r="J28" s="147"/>
    </row>
    <row r="29" spans="1:10">
      <c r="A29" s="48" t="s">
        <v>72</v>
      </c>
      <c r="B29" s="162">
        <f>ASG_Total!C30/ASG_Total!$H30</f>
        <v>0.6153892539060889</v>
      </c>
      <c r="C29" s="162">
        <f>ASG_Total!D30/ASG_Total!$H30</f>
        <v>3.9398058035399787E-2</v>
      </c>
      <c r="D29" s="162">
        <f>ASG_Total!E30/ASG_Total!$H30</f>
        <v>4.1979665790300692E-2</v>
      </c>
      <c r="E29" s="162">
        <f>JP!B32/ASG_Total!$H30</f>
        <v>0.29716142079912855</v>
      </c>
      <c r="F29" s="162">
        <f>JP!C32/ASG_Total!$H30</f>
        <v>1.7219220943823329E-2</v>
      </c>
      <c r="G29" s="162">
        <f>ASG_Total!G30/ASG_Total!$H30</f>
        <v>-1.1147619474741115E-2</v>
      </c>
      <c r="H29" s="163">
        <f t="shared" si="0"/>
        <v>1</v>
      </c>
      <c r="I29" s="164" t="s">
        <v>72</v>
      </c>
      <c r="J29" s="147"/>
    </row>
    <row r="30" spans="1:10">
      <c r="A30" s="51" t="s">
        <v>73</v>
      </c>
      <c r="B30" s="165">
        <f>ASG_Total!C31/ASG_Total!$H31</f>
        <v>0.57898909658317355</v>
      </c>
      <c r="C30" s="165">
        <f>ASG_Total!D31/ASG_Total!$H31</f>
        <v>9.6380667730293371E-2</v>
      </c>
      <c r="D30" s="165">
        <f>ASG_Total!E31/ASG_Total!$H31</f>
        <v>3.3934069682021867E-2</v>
      </c>
      <c r="E30" s="165">
        <f>JP!B33/ASG_Total!$H31</f>
        <v>0.27323192451269951</v>
      </c>
      <c r="F30" s="165">
        <f>JP!C33/ASG_Total!$H31</f>
        <v>1.6984652665962031E-2</v>
      </c>
      <c r="G30" s="165">
        <f>ASG_Total!G31/ASG_Total!$H31</f>
        <v>4.7958882584975119E-4</v>
      </c>
      <c r="H30" s="166">
        <f t="shared" si="0"/>
        <v>1</v>
      </c>
      <c r="I30" s="167" t="s">
        <v>73</v>
      </c>
      <c r="J30" s="147"/>
    </row>
    <row r="31" spans="1:10">
      <c r="A31" s="48" t="s">
        <v>74</v>
      </c>
      <c r="B31" s="162">
        <f>ASG_Total!C32/ASG_Total!$H32</f>
        <v>0.67600420459132371</v>
      </c>
      <c r="C31" s="162">
        <f>ASG_Total!D32/ASG_Total!$H32</f>
        <v>5.0874745686139464E-2</v>
      </c>
      <c r="D31" s="162">
        <f>ASG_Total!E32/ASG_Total!$H32</f>
        <v>4.509973809730395E-2</v>
      </c>
      <c r="E31" s="162">
        <f>JP!B34/ASG_Total!$H32</f>
        <v>0.21880636455989913</v>
      </c>
      <c r="F31" s="162">
        <f>JP!C34/ASG_Total!$H32</f>
        <v>3.8569752708189549E-4</v>
      </c>
      <c r="G31" s="162">
        <f>ASG_Total!G32/ASG_Total!$H32</f>
        <v>8.8292495382518398E-3</v>
      </c>
      <c r="H31" s="163">
        <f t="shared" si="0"/>
        <v>0.99999999999999989</v>
      </c>
      <c r="I31" s="168" t="s">
        <v>74</v>
      </c>
      <c r="J31" s="147"/>
    </row>
    <row r="32" spans="1:10">
      <c r="A32" s="55" t="s">
        <v>75</v>
      </c>
      <c r="B32" s="169">
        <f>ASG_Total!C33/ASG_Total!$H33</f>
        <v>0.69699330226579548</v>
      </c>
      <c r="C32" s="169">
        <f>ASG_Total!D33/ASG_Total!$H33</f>
        <v>4.050473535747235E-2</v>
      </c>
      <c r="D32" s="169">
        <f>ASG_Total!E33/ASG_Total!$H33</f>
        <v>6.6250209882290911E-2</v>
      </c>
      <c r="E32" s="169">
        <f>JP!B35/ASG_Total!$H33</f>
        <v>0.18146174017624705</v>
      </c>
      <c r="F32" s="169">
        <f>JP!C35/ASG_Total!$H33</f>
        <v>1.4730643193380046E-2</v>
      </c>
      <c r="G32" s="169">
        <f>ASG_Total!G33/ASG_Total!$H33</f>
        <v>5.9369124813783698E-5</v>
      </c>
      <c r="H32" s="170">
        <f t="shared" si="0"/>
        <v>0.99999999999999956</v>
      </c>
      <c r="I32" s="171" t="s">
        <v>75</v>
      </c>
      <c r="J32" s="147"/>
    </row>
    <row r="33" spans="1:10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>
      <c r="A34" s="197" t="s">
        <v>121</v>
      </c>
      <c r="B34" s="174">
        <f t="shared" ref="B34:G34" si="1">MIN(B6:B32)</f>
        <v>0.54099838464310279</v>
      </c>
      <c r="C34" s="174">
        <f t="shared" si="1"/>
        <v>1.2447333919369866E-2</v>
      </c>
      <c r="D34" s="174">
        <f t="shared" si="1"/>
        <v>3.3934069682021867E-2</v>
      </c>
      <c r="E34" s="174">
        <f t="shared" si="1"/>
        <v>7.1994086029415164E-2</v>
      </c>
      <c r="F34" s="174">
        <f t="shared" si="1"/>
        <v>2.3780221287320632E-4</v>
      </c>
      <c r="G34" s="175">
        <f t="shared" si="1"/>
        <v>-1.8676810622679226E-2</v>
      </c>
    </row>
    <row r="35" spans="1:10">
      <c r="A35" s="198"/>
      <c r="B35" s="176" t="str">
        <f>VLOOKUP(B34,B$6:$I$32,B$36,FALSE)</f>
        <v>Basel-Stadt</v>
      </c>
      <c r="C35" s="176" t="str">
        <f>VLOOKUP(C34,C$6:$I$32,C$36,FALSE)</f>
        <v>Zug</v>
      </c>
      <c r="D35" s="176" t="str">
        <f>VLOOKUP(D34,D$6:$I$32,D$36,FALSE)</f>
        <v>Genf</v>
      </c>
      <c r="E35" s="176" t="str">
        <f>VLOOKUP(E34,E$6:$I$32,E$36,FALSE)</f>
        <v>Obwalden</v>
      </c>
      <c r="F35" s="176" t="str">
        <f>VLOOKUP(F34,F$6:$I$32,F$36,FALSE)</f>
        <v>Wallis</v>
      </c>
      <c r="G35" s="177" t="str">
        <f>VLOOKUP(G34,G$6:$I$32,G$36,FALSE)</f>
        <v>Zürich</v>
      </c>
    </row>
    <row r="36" spans="1:10" ht="4.5" customHeight="1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>
      <c r="A37" s="197" t="s">
        <v>122</v>
      </c>
      <c r="B37" s="174">
        <f t="shared" ref="B37:G37" si="2">MAX(B6:B31)</f>
        <v>0.80369077590650717</v>
      </c>
      <c r="C37" s="174">
        <f t="shared" si="2"/>
        <v>9.6380667730293371E-2</v>
      </c>
      <c r="D37" s="174">
        <f t="shared" si="2"/>
        <v>0.12078539542607777</v>
      </c>
      <c r="E37" s="174">
        <f t="shared" si="2"/>
        <v>0.29716142079912855</v>
      </c>
      <c r="F37" s="174">
        <f t="shared" si="2"/>
        <v>0.15322668663806865</v>
      </c>
      <c r="G37" s="175">
        <f t="shared" si="2"/>
        <v>2.037049547394184E-2</v>
      </c>
    </row>
    <row r="38" spans="1:10">
      <c r="A38" s="198"/>
      <c r="B38" s="176" t="str">
        <f>VLOOKUP(B37,B$6:$I$32,B$36,FALSE)</f>
        <v>Solothurn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Neuenburg</v>
      </c>
      <c r="F38" s="176" t="str">
        <f>VLOOKUP(F37,F$6:$I$32,F$36,FALSE)</f>
        <v>Zug</v>
      </c>
      <c r="G38" s="177" t="str">
        <f>VLOOKUP(G37,G$6:$I$32,G$36,FALSE)</f>
        <v>Tessin</v>
      </c>
    </row>
    <row r="40" spans="1:10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2012-01-12T14:25:26Z</cp:lastPrinted>
  <dcterms:created xsi:type="dcterms:W3CDTF">2010-11-03T16:06:04Z</dcterms:created>
  <dcterms:modified xsi:type="dcterms:W3CDTF">2012-05-15T08:55:00Z</dcterms:modified>
</cp:coreProperties>
</file>