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SLA_A" sheetId="2" r:id="rId2"/>
    <sheet name="SLA_B" sheetId="3" r:id="rId3"/>
    <sheet name="SLA_C" sheetId="4" r:id="rId4"/>
    <sheet name="Index" sheetId="5" r:id="rId5"/>
    <sheet name="Total_SLA_AC" sheetId="6" r:id="rId6"/>
  </sheet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G3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B2" i="6" s="1"/>
  <c r="C34" l="1"/>
  <c r="C37" i="5"/>
  <c r="C36"/>
  <c r="F12" s="1"/>
  <c r="I12" s="1"/>
  <c r="D37"/>
  <c r="G13" s="1"/>
  <c r="J13" s="1"/>
  <c r="D36"/>
  <c r="F11"/>
  <c r="I11" s="1"/>
  <c r="F15"/>
  <c r="I15" s="1"/>
  <c r="F19"/>
  <c r="I19" s="1"/>
  <c r="F23"/>
  <c r="I23" s="1"/>
  <c r="F27"/>
  <c r="I27" s="1"/>
  <c r="F31"/>
  <c r="I31" s="1"/>
  <c r="G11"/>
  <c r="J11" s="1"/>
  <c r="G15"/>
  <c r="J15" s="1"/>
  <c r="G19"/>
  <c r="J19" s="1"/>
  <c r="G23"/>
  <c r="J23" s="1"/>
  <c r="G27"/>
  <c r="J27" s="1"/>
  <c r="G31"/>
  <c r="J31" s="1"/>
  <c r="B36"/>
  <c r="E9" s="1"/>
  <c r="B37"/>
  <c r="E14" l="1"/>
  <c r="H14" s="1"/>
  <c r="G33"/>
  <c r="J33" s="1"/>
  <c r="G29"/>
  <c r="J29" s="1"/>
  <c r="G25"/>
  <c r="J25" s="1"/>
  <c r="G21"/>
  <c r="J21" s="1"/>
  <c r="G17"/>
  <c r="J17" s="1"/>
  <c r="F33"/>
  <c r="I33" s="1"/>
  <c r="F29"/>
  <c r="I29" s="1"/>
  <c r="F25"/>
  <c r="I25" s="1"/>
  <c r="F21"/>
  <c r="I21" s="1"/>
  <c r="F17"/>
  <c r="I17" s="1"/>
  <c r="F13"/>
  <c r="I13" s="1"/>
  <c r="G10"/>
  <c r="J10" s="1"/>
  <c r="F9"/>
  <c r="H9"/>
  <c r="I9"/>
  <c r="E22"/>
  <c r="H22" s="1"/>
  <c r="E18"/>
  <c r="H18" s="1"/>
  <c r="E10"/>
  <c r="H10" s="1"/>
  <c r="E21"/>
  <c r="H21" s="1"/>
  <c r="E17"/>
  <c r="H17" s="1"/>
  <c r="K17" s="1"/>
  <c r="D15" i="6" s="1"/>
  <c r="E13" i="5"/>
  <c r="H13" s="1"/>
  <c r="K13" s="1"/>
  <c r="D11" i="6" s="1"/>
  <c r="G32" i="5"/>
  <c r="J32" s="1"/>
  <c r="G28"/>
  <c r="J28" s="1"/>
  <c r="G24"/>
  <c r="J24" s="1"/>
  <c r="G20"/>
  <c r="J20" s="1"/>
  <c r="G16"/>
  <c r="J16" s="1"/>
  <c r="G12"/>
  <c r="J12" s="1"/>
  <c r="F34"/>
  <c r="I34" s="1"/>
  <c r="F30"/>
  <c r="I30" s="1"/>
  <c r="F26"/>
  <c r="I26" s="1"/>
  <c r="F22"/>
  <c r="I22" s="1"/>
  <c r="F18"/>
  <c r="I18" s="1"/>
  <c r="F14"/>
  <c r="I14" s="1"/>
  <c r="F10"/>
  <c r="I10" s="1"/>
  <c r="E34"/>
  <c r="H34" s="1"/>
  <c r="E33"/>
  <c r="H33" s="1"/>
  <c r="K33" s="1"/>
  <c r="D31" i="6" s="1"/>
  <c r="E32" i="5"/>
  <c r="H32" s="1"/>
  <c r="E31"/>
  <c r="H31" s="1"/>
  <c r="K31" s="1"/>
  <c r="D29" i="6" s="1"/>
  <c r="E30" i="5"/>
  <c r="H30" s="1"/>
  <c r="E29"/>
  <c r="H29" s="1"/>
  <c r="K29" s="1"/>
  <c r="D27" i="6" s="1"/>
  <c r="E28" i="5"/>
  <c r="H28" s="1"/>
  <c r="E27"/>
  <c r="H27" s="1"/>
  <c r="K27" s="1"/>
  <c r="D25" i="6" s="1"/>
  <c r="E26" i="5"/>
  <c r="H26" s="1"/>
  <c r="E25"/>
  <c r="H25" s="1"/>
  <c r="K25" s="1"/>
  <c r="D23" i="6" s="1"/>
  <c r="E24" i="5"/>
  <c r="H24" s="1"/>
  <c r="E20"/>
  <c r="H20" s="1"/>
  <c r="E16"/>
  <c r="H16" s="1"/>
  <c r="E12"/>
  <c r="H12" s="1"/>
  <c r="K12" s="1"/>
  <c r="D10" i="6" s="1"/>
  <c r="G9" i="5"/>
  <c r="E23"/>
  <c r="H23" s="1"/>
  <c r="K23" s="1"/>
  <c r="D21" i="6" s="1"/>
  <c r="E19" i="5"/>
  <c r="H19" s="1"/>
  <c r="K19" s="1"/>
  <c r="D17" i="6" s="1"/>
  <c r="E15" i="5"/>
  <c r="H15" s="1"/>
  <c r="K15" s="1"/>
  <c r="D13" i="6" s="1"/>
  <c r="E11" i="5"/>
  <c r="H11" s="1"/>
  <c r="K11" s="1"/>
  <c r="D9" i="6" s="1"/>
  <c r="G34" i="5"/>
  <c r="J34" s="1"/>
  <c r="G30"/>
  <c r="J30" s="1"/>
  <c r="G26"/>
  <c r="J26" s="1"/>
  <c r="G22"/>
  <c r="J22" s="1"/>
  <c r="G18"/>
  <c r="J18" s="1"/>
  <c r="G14"/>
  <c r="J14" s="1"/>
  <c r="F32"/>
  <c r="I32" s="1"/>
  <c r="F28"/>
  <c r="I28" s="1"/>
  <c r="F24"/>
  <c r="I24" s="1"/>
  <c r="F20"/>
  <c r="I20" s="1"/>
  <c r="F16"/>
  <c r="I16" s="1"/>
  <c r="K14" l="1"/>
  <c r="D12" i="6" s="1"/>
  <c r="K21" i="5"/>
  <c r="D19" i="6" s="1"/>
  <c r="G37" i="5"/>
  <c r="G36"/>
  <c r="J9"/>
  <c r="I37"/>
  <c r="I36"/>
  <c r="K16"/>
  <c r="D14" i="6" s="1"/>
  <c r="K24" i="5"/>
  <c r="D22" i="6" s="1"/>
  <c r="K26" i="5"/>
  <c r="D24" i="6" s="1"/>
  <c r="K28" i="5"/>
  <c r="D26" i="6" s="1"/>
  <c r="K30" i="5"/>
  <c r="D28" i="6" s="1"/>
  <c r="K32" i="5"/>
  <c r="D30" i="6" s="1"/>
  <c r="K34" i="5"/>
  <c r="D32" i="6" s="1"/>
  <c r="K18" i="5"/>
  <c r="D16" i="6" s="1"/>
  <c r="F36" i="5"/>
  <c r="E36"/>
  <c r="K9"/>
  <c r="H37"/>
  <c r="H36"/>
  <c r="K20"/>
  <c r="D18" i="6" s="1"/>
  <c r="K10" i="5"/>
  <c r="D8" i="6" s="1"/>
  <c r="K22" i="5"/>
  <c r="D20" i="6" s="1"/>
  <c r="F37" i="5"/>
  <c r="E37"/>
  <c r="D7" i="6" l="1"/>
  <c r="K37" i="5"/>
  <c r="K36"/>
  <c r="J37"/>
  <c r="J36"/>
  <c r="D36" i="6" l="1"/>
  <c r="D35"/>
  <c r="E7" s="1"/>
  <c r="E17" l="1"/>
  <c r="E11"/>
  <c r="E13"/>
  <c r="E10"/>
  <c r="E23"/>
  <c r="E27"/>
  <c r="E31"/>
  <c r="E12"/>
  <c r="E9"/>
  <c r="E19"/>
  <c r="E21"/>
  <c r="E25"/>
  <c r="E29"/>
  <c r="E15"/>
  <c r="E20"/>
  <c r="E32"/>
  <c r="E24"/>
  <c r="E8"/>
  <c r="E30"/>
  <c r="E22"/>
  <c r="E18"/>
  <c r="E28"/>
  <c r="E14"/>
  <c r="E16"/>
  <c r="E26"/>
  <c r="E35" l="1"/>
  <c r="E36"/>
  <c r="F7" s="1"/>
  <c r="F13" l="1"/>
  <c r="F21"/>
  <c r="F20"/>
  <c r="F14"/>
  <c r="F10"/>
  <c r="F12"/>
  <c r="F25"/>
  <c r="F32"/>
  <c r="F22"/>
  <c r="F16"/>
  <c r="F31"/>
  <c r="F30"/>
  <c r="F17"/>
  <c r="F23"/>
  <c r="F9"/>
  <c r="F29"/>
  <c r="F24"/>
  <c r="F18"/>
  <c r="F26"/>
  <c r="F11"/>
  <c r="F27"/>
  <c r="F19"/>
  <c r="F15"/>
  <c r="F8"/>
  <c r="F34" s="1"/>
  <c r="G7" s="1"/>
  <c r="F28"/>
  <c r="G15" l="1"/>
  <c r="G27"/>
  <c r="G26"/>
  <c r="G24"/>
  <c r="G9"/>
  <c r="G17"/>
  <c r="G31"/>
  <c r="G22"/>
  <c r="G25"/>
  <c r="G10"/>
  <c r="G20"/>
  <c r="G13"/>
  <c r="G28"/>
  <c r="G8"/>
  <c r="G19"/>
  <c r="G11"/>
  <c r="G18"/>
  <c r="G29"/>
  <c r="G23"/>
  <c r="G30"/>
  <c r="G16"/>
  <c r="G32"/>
  <c r="G12"/>
  <c r="G14"/>
  <c r="G21"/>
  <c r="G34" l="1"/>
</calcChain>
</file>

<file path=xl/sharedStrings.xml><?xml version="1.0" encoding="utf-8"?>
<sst xmlns="http://schemas.openxmlformats.org/spreadsheetml/2006/main" count="239" uniqueCount="100">
  <si>
    <t>Berechnung der Auszahlungsbeträge</t>
  </si>
  <si>
    <t>Soziodemografischer Lastenausgleich</t>
  </si>
  <si>
    <t>Teilindikatoren Bevölkerungsstruktur (SLA A-C)</t>
  </si>
  <si>
    <t>Arbeitsblatt</t>
  </si>
  <si>
    <t>Inhalt</t>
  </si>
  <si>
    <t>SLA_A</t>
  </si>
  <si>
    <t>Armutindikator</t>
  </si>
  <si>
    <t>SLA_B</t>
  </si>
  <si>
    <t>Alterstruktur</t>
  </si>
  <si>
    <t>SLA_C</t>
  </si>
  <si>
    <t>Ausländerintegration</t>
  </si>
  <si>
    <t>Index</t>
  </si>
  <si>
    <t>Lastenindex</t>
  </si>
  <si>
    <t>Total_SLA_AC</t>
  </si>
  <si>
    <t>Zahlungen SLA A-C</t>
  </si>
  <si>
    <t>Produktion</t>
  </si>
  <si>
    <t>Umgebung</t>
  </si>
  <si>
    <t>Typ</t>
  </si>
  <si>
    <t>Test</t>
  </si>
  <si>
    <t>WS</t>
  </si>
  <si>
    <t>FA_2009_20120423</t>
  </si>
  <si>
    <t>SWS</t>
  </si>
  <si>
    <t>LA_2009_20120423_2Versuch</t>
  </si>
  <si>
    <t>RefJahr</t>
  </si>
  <si>
    <t>Armut (Armutsindikator des BFS)</t>
  </si>
  <si>
    <t>Anteil Bezüger von Sozialhilfe (in %)</t>
  </si>
  <si>
    <t>Erhebungsjahr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</si>
  <si>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</si>
  <si>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</si>
  <si>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</si>
  <si>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</si>
  <si>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</si>
  <si>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</si>
  <si>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</si>
  <si>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</si>
  <si>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</si>
  <si>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</si>
  <si>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</si>
  <si>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</si>
  <si>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</si>
  <si>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</si>
  <si>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</si>
  <si>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</si>
  <si>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</si>
  <si>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</si>
  <si>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</si>
  <si>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</si>
  <si>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</si>
  <si>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</si>
  <si>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</si>
  <si>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</si>
  <si>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</si>
  <si>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</si>
  <si>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Altersstruktur (Anteil der Einwohner über 80 Jahre an der Wohnbevölkerung)</t>
  </si>
  <si>
    <t>Spalte</t>
  </si>
  <si>
    <t>B</t>
  </si>
  <si>
    <t>C</t>
  </si>
  <si>
    <t>D</t>
  </si>
  <si>
    <t>Formel</t>
  </si>
  <si>
    <t>D = C / B</t>
  </si>
  <si>
    <t>Ständige Wohnbevölkerung</t>
  </si>
  <si>
    <t>Anzahl hochbetagter Einwohner</t>
  </si>
  <si>
    <t>Indikator</t>
  </si>
  <si>
    <t>Total</t>
  </si>
  <si>
    <t>Ausländerintegration (Anteil der Ausländer* an der Wohnbevölkerung)</t>
  </si>
  <si>
    <t>Anzahl Ausländer*</t>
  </si>
  <si>
    <t>* Ausländer mit Herkunft ausserhalb der Schweiz und ihrer Nachbarstaaten
  mit max. Aufenthaltsdauer von 12 Jahren (inkl. Diplomaten).</t>
  </si>
  <si>
    <t>E</t>
  </si>
  <si>
    <t>F</t>
  </si>
  <si>
    <t>G</t>
  </si>
  <si>
    <t>H</t>
  </si>
  <si>
    <t>I</t>
  </si>
  <si>
    <t>J</t>
  </si>
  <si>
    <t>K</t>
  </si>
  <si>
    <t>(B-B[MW])/B[STDW]</t>
  </si>
  <si>
    <t>(C-C[MW])/C[STDW]</t>
  </si>
  <si>
    <t>(D-D[MW])/D[STDW]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</si>
  <si>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</si>
  <si>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</si>
  <si>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</si>
  <si>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</si>
  <si>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Teilindikatoren</t>
  </si>
  <si>
    <t>Standardisierte Teilindikatoren</t>
  </si>
  <si>
    <t>Gewichtete standardisierte Teilindikatoren</t>
  </si>
  <si>
    <t>Armut
(SLA A)</t>
  </si>
  <si>
    <t>Alters-struktur
(SLA B)</t>
  </si>
  <si>
    <t>Ausländer-integration (SLA C)</t>
  </si>
  <si>
    <r>
      <rPr>
        <sz val="10"/>
        <rFont val="Arial"/>
        <family val="2"/>
      </rPr>
      <t>Gewicht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</si>
  <si>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Mittelwert (MW)</t>
  </si>
  <si>
    <t>Standardabweichung (STDW)</t>
  </si>
  <si>
    <t>Ausgleichssumme (Dot)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</si>
  <si>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</si>
  <si>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MW])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</si>
  <si>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Dot</t>
    </r>
  </si>
  <si>
    <t>Kanton</t>
  </si>
  <si>
    <t>Gerundeter Lastenindex</t>
  </si>
  <si>
    <t>Masszahl
Lasten</t>
  </si>
  <si>
    <t>Massgebende Sonderlasten</t>
  </si>
  <si>
    <t>Beiträge</t>
  </si>
  <si>
    <r>
      <rPr>
        <sz val="10"/>
        <rFont val="Arial"/>
        <family val="2"/>
      </rPr>
      <t>Minimum (Min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</si>
</sst>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8"/>
      <name val="Symbol"/>
      <family val="1"/>
      <charset val="2"/>
    </font>
    <font>
      <i/>
      <sz val="10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54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/>
      <right/>
      <top style="thin">
        <color rgb="FF000000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auto="1"/>
      </left>
      <right style="thin">
        <color rgb="FF000000"/>
      </right>
      <top style="thin">
        <color auto="1"/>
      </top>
      <bottom/>
      <diagonal/>
    </border>
    <border diagonalUp="1" diagonalDown="1">
      <left style="thin">
        <color rgb="FF000000"/>
      </left>
      <right/>
      <top style="thin">
        <color auto="1"/>
      </top>
      <bottom/>
      <diagonal/>
    </border>
    <border diagonalUp="1" diagonalDown="1">
      <left/>
      <right/>
      <top style="thin">
        <color auto="1"/>
      </top>
      <bottom/>
      <diagonal/>
    </border>
    <border diagonalUp="1" diagonalDown="1">
      <left/>
      <right style="thin">
        <color rgb="FF000000"/>
      </right>
      <top style="thin">
        <color auto="1"/>
      </top>
      <bottom/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/>
      <right style="thin">
        <color rgb="FF000000"/>
      </right>
      <top/>
      <bottom style="thin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1" fontId="4" fillId="0" borderId="5" xfId="0" applyNumberFormat="1" applyFont="1" applyFill="1" applyBorder="1" applyAlignment="1" applyProtection="1">
      <alignment horizontal="left" vertical="top"/>
      <protection locked="0"/>
    </xf>
    <xf numFmtId="1" fontId="4" fillId="0" borderId="6" xfId="0" applyNumberFormat="1" applyFont="1" applyFill="1" applyBorder="1" applyAlignment="1" applyProtection="1">
      <alignment horizontal="left" vertical="top"/>
      <protection locked="0"/>
    </xf>
    <xf numFmtId="0" fontId="3" fillId="0" borderId="7" xfId="0" applyFont="1" applyFill="1" applyBorder="1"/>
    <xf numFmtId="1" fontId="4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9" fillId="0" borderId="0" xfId="0" applyFont="1" applyFill="1" applyBorder="1"/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11" fillId="0" borderId="11" xfId="0" applyFont="1" applyFill="1" applyBorder="1" applyAlignment="1">
      <alignment horizontal="right" wrapText="1"/>
    </xf>
    <xf numFmtId="1" fontId="11" fillId="0" borderId="12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left" vertical="center" wrapText="1"/>
    </xf>
    <xf numFmtId="10" fontId="12" fillId="0" borderId="6" xfId="0" applyNumberFormat="1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>
      <alignment horizontal="left" vertical="center" wrapText="1"/>
    </xf>
    <xf numFmtId="10" fontId="12" fillId="3" borderId="6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12" fillId="3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wrapText="1"/>
    </xf>
    <xf numFmtId="0" fontId="13" fillId="0" borderId="1" xfId="0" applyFont="1" applyFill="1" applyBorder="1" applyAlignment="1">
      <alignment horizontal="right" wrapText="1"/>
    </xf>
    <xf numFmtId="1" fontId="0" fillId="0" borderId="13" xfId="0" applyNumberFormat="1" applyFont="1" applyFill="1" applyBorder="1" applyAlignment="1" applyProtection="1">
      <alignment horizontal="right"/>
      <protection locked="0"/>
    </xf>
    <xf numFmtId="0" fontId="0" fillId="0" borderId="4" xfId="0" applyFont="1" applyFill="1" applyBorder="1" applyAlignment="1">
      <alignment horizontal="right"/>
    </xf>
    <xf numFmtId="0" fontId="11" fillId="0" borderId="0" xfId="0" applyFont="1" applyFill="1"/>
    <xf numFmtId="0" fontId="14" fillId="0" borderId="1" xfId="0" applyFont="1" applyFill="1" applyBorder="1" applyAlignment="1">
      <alignment horizontal="right" wrapText="1"/>
    </xf>
    <xf numFmtId="1" fontId="15" fillId="0" borderId="13" xfId="0" applyNumberFormat="1" applyFont="1" applyFill="1" applyBorder="1" applyAlignment="1" applyProtection="1">
      <alignment horizontal="right"/>
      <protection locked="0"/>
    </xf>
    <xf numFmtId="0" fontId="15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0" fontId="11" fillId="0" borderId="17" xfId="0" applyFont="1" applyFill="1" applyBorder="1" applyAlignment="1">
      <alignment horizontal="right" wrapText="1"/>
    </xf>
    <xf numFmtId="1" fontId="11" fillId="0" borderId="18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 vertical="center" wrapText="1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10" fontId="0" fillId="0" borderId="21" xfId="0" applyNumberFormat="1" applyFont="1" applyFill="1" applyBorder="1" applyAlignment="1">
      <alignment vertical="center"/>
    </xf>
    <xf numFmtId="3" fontId="12" fillId="3" borderId="0" xfId="0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ont="1" applyFill="1" applyBorder="1" applyAlignment="1">
      <alignment vertical="center"/>
    </xf>
    <xf numFmtId="10" fontId="0" fillId="0" borderId="6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vertical="center" wrapText="1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10" fontId="1" fillId="0" borderId="12" xfId="0" applyNumberFormat="1" applyFont="1" applyFill="1" applyBorder="1" applyAlignment="1">
      <alignment vertical="center"/>
    </xf>
    <xf numFmtId="0" fontId="1" fillId="0" borderId="23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1" fontId="11" fillId="0" borderId="18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Font="1" applyFill="1" applyBorder="1" applyAlignment="1">
      <alignment vertic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22" xfId="0" applyNumberFormat="1" applyFont="1" applyFill="1" applyBorder="1" applyAlignment="1">
      <alignment vertical="center"/>
    </xf>
    <xf numFmtId="0" fontId="9" fillId="0" borderId="0" xfId="0" applyFont="1" applyFill="1"/>
    <xf numFmtId="0" fontId="1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1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wrapText="1"/>
    </xf>
    <xf numFmtId="0" fontId="13" fillId="0" borderId="25" xfId="0" applyFont="1" applyFill="1" applyBorder="1" applyAlignment="1">
      <alignment horizontal="right" wrapText="1"/>
    </xf>
    <xf numFmtId="0" fontId="13" fillId="0" borderId="26" xfId="0" applyFont="1" applyFill="1" applyBorder="1" applyAlignment="1">
      <alignment horizontal="right" wrapText="1"/>
    </xf>
    <xf numFmtId="1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7" xfId="0" applyFont="1" applyFill="1" applyBorder="1" applyAlignment="1">
      <alignment horizontal="right" wrapText="1"/>
    </xf>
    <xf numFmtId="0" fontId="13" fillId="0" borderId="23" xfId="0" applyFont="1" applyFill="1" applyBorder="1" applyAlignment="1">
      <alignment horizontal="right" wrapText="1"/>
    </xf>
    <xf numFmtId="0" fontId="13" fillId="0" borderId="28" xfId="0" applyFont="1" applyFill="1" applyBorder="1" applyAlignment="1">
      <alignment horizontal="right" wrapText="1"/>
    </xf>
    <xf numFmtId="0" fontId="15" fillId="0" borderId="0" xfId="0" applyFont="1" applyFill="1"/>
    <xf numFmtId="0" fontId="15" fillId="0" borderId="29" xfId="0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 wrapText="1"/>
    </xf>
    <xf numFmtId="0" fontId="18" fillId="0" borderId="18" xfId="0" applyFont="1" applyFill="1" applyBorder="1" applyAlignment="1">
      <alignment horizontal="right" wrapText="1"/>
    </xf>
    <xf numFmtId="0" fontId="18" fillId="0" borderId="31" xfId="0" applyFont="1" applyFill="1" applyBorder="1" applyAlignment="1">
      <alignment horizontal="right" wrapText="1"/>
    </xf>
    <xf numFmtId="0" fontId="15" fillId="0" borderId="30" xfId="0" applyFont="1" applyFill="1" applyBorder="1" applyAlignment="1">
      <alignment horizontal="right"/>
    </xf>
    <xf numFmtId="0" fontId="15" fillId="0" borderId="18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horizontal="right" vertical="center" wrapText="1"/>
    </xf>
    <xf numFmtId="0" fontId="15" fillId="0" borderId="31" xfId="0" applyFont="1" applyFill="1" applyBorder="1" applyAlignment="1">
      <alignment horizontal="right" vertical="center" wrapText="1"/>
    </xf>
    <xf numFmtId="0" fontId="15" fillId="0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 wrapText="1"/>
    </xf>
    <xf numFmtId="0" fontId="0" fillId="0" borderId="34" xfId="0" applyFont="1" applyFill="1" applyBorder="1" applyAlignment="1">
      <alignment horizontal="right" wrapText="1"/>
    </xf>
    <xf numFmtId="0" fontId="1" fillId="0" borderId="30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31" xfId="0" applyFont="1" applyFill="1" applyBorder="1" applyAlignment="1">
      <alignment horizontal="right" wrapText="1"/>
    </xf>
    <xf numFmtId="0" fontId="2" fillId="0" borderId="35" xfId="0" applyFont="1" applyFill="1" applyBorder="1" applyAlignment="1">
      <alignment horizontal="right" wrapText="1"/>
    </xf>
    <xf numFmtId="0" fontId="2" fillId="0" borderId="36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right"/>
    </xf>
    <xf numFmtId="164" fontId="19" fillId="0" borderId="36" xfId="0" applyNumberFormat="1" applyFont="1" applyFill="1" applyBorder="1" applyAlignment="1">
      <alignment horizontal="right"/>
    </xf>
    <xf numFmtId="164" fontId="19" fillId="0" borderId="22" xfId="0" applyNumberFormat="1" applyFont="1" applyFill="1" applyBorder="1" applyAlignment="1">
      <alignment horizontal="right"/>
    </xf>
    <xf numFmtId="164" fontId="19" fillId="0" borderId="37" xfId="0" applyNumberFormat="1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left" vertical="center" wrapText="1"/>
    </xf>
    <xf numFmtId="10" fontId="0" fillId="0" borderId="40" xfId="0" applyNumberFormat="1" applyFont="1" applyFill="1" applyBorder="1" applyAlignment="1">
      <alignment vertical="center"/>
    </xf>
    <xf numFmtId="10" fontId="0" fillId="0" borderId="41" xfId="0" applyNumberFormat="1" applyFont="1" applyFill="1" applyBorder="1" applyAlignment="1">
      <alignment vertical="center"/>
    </xf>
    <xf numFmtId="165" fontId="0" fillId="0" borderId="42" xfId="0" applyNumberFormat="1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horizontal="right" vertical="center" wrapText="1"/>
    </xf>
    <xf numFmtId="164" fontId="0" fillId="0" borderId="42" xfId="0" applyNumberFormat="1" applyFont="1" applyFill="1" applyBorder="1" applyAlignment="1">
      <alignment horizontal="right" vertical="center" wrapText="1"/>
    </xf>
    <xf numFmtId="164" fontId="0" fillId="0" borderId="40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right" vertical="center" wrapText="1"/>
    </xf>
    <xf numFmtId="0" fontId="0" fillId="3" borderId="43" xfId="0" applyFont="1" applyFill="1" applyBorder="1" applyAlignment="1">
      <alignment horizontal="left" vertical="center" wrapText="1"/>
    </xf>
    <xf numFmtId="10" fontId="0" fillId="3" borderId="44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4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45" xfId="0" applyNumberFormat="1" applyFont="1" applyFill="1" applyBorder="1" applyAlignment="1">
      <alignment horizontal="right" vertical="center" wrapText="1"/>
    </xf>
    <xf numFmtId="164" fontId="0" fillId="3" borderId="44" xfId="0" applyNumberFormat="1" applyFont="1" applyFill="1" applyBorder="1" applyAlignment="1">
      <alignment horizontal="right" vertical="center" wrapText="1"/>
    </xf>
    <xf numFmtId="164" fontId="1" fillId="3" borderId="6" xfId="0" applyNumberFormat="1" applyFont="1" applyFill="1" applyBorder="1" applyAlignment="1">
      <alignment horizontal="right" vertical="center" wrapText="1"/>
    </xf>
    <xf numFmtId="0" fontId="0" fillId="0" borderId="43" xfId="0" applyFont="1" applyFill="1" applyBorder="1" applyAlignment="1">
      <alignment horizontal="left" vertical="center" wrapText="1"/>
    </xf>
    <xf numFmtId="10" fontId="0" fillId="0" borderId="44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4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45" xfId="0" applyNumberFormat="1" applyFont="1" applyFill="1" applyBorder="1" applyAlignment="1">
      <alignment horizontal="right" vertical="center" wrapText="1"/>
    </xf>
    <xf numFmtId="164" fontId="0" fillId="0" borderId="44" xfId="0" applyNumberFormat="1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46" xfId="0" applyFont="1" applyFill="1" applyBorder="1" applyAlignment="1">
      <alignment horizontal="left" vertical="center" wrapText="1"/>
    </xf>
    <xf numFmtId="10" fontId="0" fillId="3" borderId="47" xfId="0" applyNumberFormat="1" applyFont="1" applyFill="1" applyBorder="1" applyAlignment="1">
      <alignment vertical="center"/>
    </xf>
    <xf numFmtId="10" fontId="0" fillId="3" borderId="48" xfId="0" applyNumberFormat="1" applyFont="1" applyFill="1" applyBorder="1" applyAlignment="1">
      <alignment vertical="center"/>
    </xf>
    <xf numFmtId="165" fontId="0" fillId="3" borderId="49" xfId="0" applyNumberFormat="1" applyFont="1" applyFill="1" applyBorder="1" applyAlignment="1">
      <alignment vertical="center"/>
    </xf>
    <xf numFmtId="164" fontId="0" fillId="3" borderId="48" xfId="0" applyNumberFormat="1" applyFont="1" applyFill="1" applyBorder="1" applyAlignment="1">
      <alignment horizontal="right" vertical="center" wrapText="1"/>
    </xf>
    <xf numFmtId="164" fontId="0" fillId="3" borderId="49" xfId="0" applyNumberFormat="1" applyFont="1" applyFill="1" applyBorder="1" applyAlignment="1">
      <alignment horizontal="right" vertical="center" wrapText="1"/>
    </xf>
    <xf numFmtId="164" fontId="0" fillId="3" borderId="47" xfId="0" applyNumberFormat="1" applyFont="1" applyFill="1" applyBorder="1" applyAlignment="1">
      <alignment horizontal="righ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5" xfId="0" applyFont="1" applyFill="1" applyBorder="1" applyAlignment="1">
      <alignment wrapText="1"/>
    </xf>
    <xf numFmtId="165" fontId="0" fillId="0" borderId="26" xfId="0" applyNumberFormat="1" applyFont="1" applyFill="1" applyBorder="1"/>
    <xf numFmtId="165" fontId="0" fillId="0" borderId="23" xfId="0" applyNumberFormat="1" applyFont="1" applyFill="1" applyBorder="1"/>
    <xf numFmtId="165" fontId="0" fillId="0" borderId="27" xfId="0" applyNumberFormat="1" applyFont="1" applyFill="1" applyBorder="1"/>
    <xf numFmtId="164" fontId="0" fillId="0" borderId="26" xfId="0" applyNumberFormat="1" applyFont="1" applyFill="1" applyBorder="1"/>
    <xf numFmtId="164" fontId="0" fillId="0" borderId="23" xfId="0" applyNumberFormat="1" applyFont="1" applyFill="1" applyBorder="1"/>
    <xf numFmtId="164" fontId="0" fillId="0" borderId="27" xfId="0" applyNumberFormat="1" applyFont="1" applyFill="1" applyBorder="1"/>
    <xf numFmtId="164" fontId="0" fillId="0" borderId="28" xfId="0" applyNumberFormat="1" applyFont="1" applyFill="1" applyBorder="1"/>
    <xf numFmtId="0" fontId="0" fillId="0" borderId="35" xfId="0" applyFont="1" applyFill="1" applyBorder="1" applyAlignment="1">
      <alignment wrapText="1"/>
    </xf>
    <xf numFmtId="166" fontId="0" fillId="0" borderId="36" xfId="0" applyNumberFormat="1" applyFont="1" applyFill="1" applyBorder="1"/>
    <xf numFmtId="166" fontId="0" fillId="0" borderId="22" xfId="0" applyNumberFormat="1" applyFont="1" applyFill="1" applyBorder="1"/>
    <xf numFmtId="166" fontId="0" fillId="0" borderId="37" xfId="0" applyNumberFormat="1" applyFont="1" applyFill="1" applyBorder="1"/>
    <xf numFmtId="164" fontId="0" fillId="0" borderId="36" xfId="0" applyNumberFormat="1" applyFont="1" applyFill="1" applyBorder="1"/>
    <xf numFmtId="164" fontId="0" fillId="0" borderId="22" xfId="0" applyNumberFormat="1" applyFont="1" applyFill="1" applyBorder="1"/>
    <xf numFmtId="164" fontId="0" fillId="0" borderId="37" xfId="0" applyNumberFormat="1" applyFont="1" applyFill="1" applyBorder="1"/>
    <xf numFmtId="164" fontId="0" fillId="0" borderId="38" xfId="0" applyNumberFormat="1" applyFont="1" applyFill="1" applyBorder="1"/>
    <xf numFmtId="0" fontId="20" fillId="0" borderId="0" xfId="0" applyFont="1" applyFill="1" applyAlignment="1">
      <alignment horizontal="left" wrapText="1"/>
    </xf>
    <xf numFmtId="0" fontId="20" fillId="0" borderId="0" xfId="0" applyFont="1" applyFill="1" applyAlignment="1">
      <alignment wrapText="1"/>
    </xf>
    <xf numFmtId="0" fontId="10" fillId="0" borderId="0" xfId="0" applyFont="1" applyFill="1" applyAlignment="1">
      <alignment horizontal="left"/>
    </xf>
    <xf numFmtId="3" fontId="19" fillId="4" borderId="4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1" fillId="0" borderId="0" xfId="0" applyFont="1" applyFill="1" applyBorder="1"/>
    <xf numFmtId="0" fontId="15" fillId="0" borderId="17" xfId="0" applyFont="1" applyFill="1" applyBorder="1" applyAlignment="1">
      <alignment horizontal="right"/>
    </xf>
    <xf numFmtId="1" fontId="18" fillId="0" borderId="18" xfId="0" applyNumberFormat="1" applyFont="1" applyFill="1" applyBorder="1" applyAlignment="1">
      <alignment horizontal="right" wrapText="1"/>
    </xf>
    <xf numFmtId="1" fontId="14" fillId="0" borderId="18" xfId="0" applyNumberFormat="1" applyFont="1" applyFill="1" applyBorder="1" applyAlignment="1">
      <alignment horizontal="right" wrapText="1"/>
    </xf>
    <xf numFmtId="1" fontId="14" fillId="0" borderId="19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0" fillId="0" borderId="20" xfId="0" applyFont="1" applyFill="1" applyBorder="1" applyAlignment="1">
      <alignment wrapText="1"/>
    </xf>
    <xf numFmtId="3" fontId="0" fillId="0" borderId="24" xfId="0" applyNumberFormat="1" applyFont="1" applyFill="1" applyBorder="1" applyAlignment="1">
      <alignment wrapText="1"/>
    </xf>
    <xf numFmtId="164" fontId="0" fillId="0" borderId="24" xfId="0" applyNumberFormat="1" applyFont="1" applyFill="1" applyBorder="1" applyAlignment="1" applyProtection="1">
      <alignment vertical="center"/>
      <protection locked="0"/>
    </xf>
    <xf numFmtId="164" fontId="0" fillId="0" borderId="24" xfId="0" applyNumberFormat="1" applyFont="1" applyFill="1" applyBorder="1" applyAlignment="1">
      <alignment wrapText="1"/>
    </xf>
    <xf numFmtId="3" fontId="1" fillId="0" borderId="21" xfId="0" applyNumberFormat="1" applyFont="1" applyFill="1" applyBorder="1" applyAlignment="1">
      <alignment wrapText="1"/>
    </xf>
    <xf numFmtId="0" fontId="0" fillId="3" borderId="3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6" xfId="0" applyNumberFormat="1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6" xfId="0" applyNumberFormat="1" applyFont="1" applyFill="1" applyBorder="1" applyAlignment="1">
      <alignment wrapText="1"/>
    </xf>
    <xf numFmtId="3" fontId="0" fillId="3" borderId="15" xfId="0" applyNumberFormat="1" applyFont="1" applyFill="1" applyBorder="1" applyAlignment="1">
      <alignment wrapText="1"/>
    </xf>
    <xf numFmtId="164" fontId="0" fillId="3" borderId="15" xfId="0" applyNumberFormat="1" applyFont="1" applyFill="1" applyBorder="1" applyAlignment="1" applyProtection="1">
      <alignment vertical="center"/>
      <protection locked="0"/>
    </xf>
    <xf numFmtId="164" fontId="0" fillId="3" borderId="15" xfId="0" applyNumberFormat="1" applyFont="1" applyFill="1" applyBorder="1" applyAlignment="1">
      <alignment wrapText="1"/>
    </xf>
    <xf numFmtId="0" fontId="0" fillId="0" borderId="24" xfId="0" applyFont="1" applyFill="1" applyBorder="1" applyAlignment="1">
      <alignment wrapText="1"/>
    </xf>
    <xf numFmtId="3" fontId="0" fillId="0" borderId="21" xfId="0" applyNumberFormat="1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0" fillId="3" borderId="48" xfId="0" applyFont="1" applyFill="1" applyBorder="1" applyAlignment="1">
      <alignment vertical="center" wrapText="1"/>
    </xf>
    <xf numFmtId="164" fontId="0" fillId="3" borderId="48" xfId="0" applyNumberFormat="1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0" fontId="1" fillId="0" borderId="53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51" xfId="0" applyFont="1" applyFill="1" applyBorder="1" applyAlignment="1">
      <alignment horizontal="center" wrapText="1"/>
    </xf>
    <xf numFmtId="0" fontId="1" fillId="0" borderId="5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5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zoomScaleNormal="100" workbookViewId="0">
      <selection activeCell="A4" sqref="A4:E4"/>
    </sheetView>
  </sheetViews>
  <sheetFormatPr baseColWidth="10" defaultColWidth="11.42578125" defaultRowHeight="12.75"/>
  <cols>
    <col min="1" max="1" width="17.28515625" style="1" customWidth="1"/>
    <col min="2" max="2" width="14.140625" style="1" customWidth="1"/>
    <col min="3" max="3" width="28.28515625" style="1" customWidth="1"/>
    <col min="4" max="4" width="9.140625" style="1" customWidth="1"/>
    <col min="5" max="5" width="11.42578125" style="1" customWidth="1"/>
    <col min="6" max="16384" width="11.42578125" style="1"/>
  </cols>
  <sheetData>
    <row r="1" spans="1:5" ht="18" customHeight="1">
      <c r="A1" s="194" t="s">
        <v>0</v>
      </c>
      <c r="B1" s="194"/>
      <c r="C1" s="194"/>
      <c r="D1" s="194"/>
      <c r="E1" s="194"/>
    </row>
    <row r="3" spans="1:5" ht="27.75" customHeight="1">
      <c r="A3" s="195" t="s">
        <v>1</v>
      </c>
      <c r="B3" s="195"/>
      <c r="C3" s="195"/>
      <c r="D3" s="195"/>
      <c r="E3" s="195"/>
    </row>
    <row r="4" spans="1:5" ht="24.75" customHeight="1">
      <c r="A4" s="196" t="s">
        <v>2</v>
      </c>
      <c r="B4" s="196"/>
      <c r="C4" s="196"/>
      <c r="D4" s="196"/>
      <c r="E4" s="196"/>
    </row>
    <row r="6" spans="1:5" ht="18" customHeight="1">
      <c r="A6" s="197" t="str">
        <f>"Referenzjahr "&amp;C30</f>
        <v>Referenzjahr 2009</v>
      </c>
      <c r="B6" s="197"/>
      <c r="C6" s="197"/>
      <c r="D6" s="197"/>
      <c r="E6" s="197"/>
    </row>
    <row r="11" spans="1:5">
      <c r="B11" s="2" t="s">
        <v>3</v>
      </c>
      <c r="C11" s="3" t="s">
        <v>4</v>
      </c>
    </row>
    <row r="12" spans="1:5">
      <c r="B12" s="4" t="s">
        <v>5</v>
      </c>
      <c r="C12" s="5" t="s">
        <v>6</v>
      </c>
    </row>
    <row r="13" spans="1:5">
      <c r="B13" s="4" t="s">
        <v>7</v>
      </c>
      <c r="C13" s="5" t="s">
        <v>8</v>
      </c>
    </row>
    <row r="14" spans="1:5">
      <c r="B14" s="4" t="s">
        <v>9</v>
      </c>
      <c r="C14" s="5" t="s">
        <v>10</v>
      </c>
    </row>
    <row r="15" spans="1:5">
      <c r="B15" s="4" t="s">
        <v>11</v>
      </c>
      <c r="C15" s="5" t="s">
        <v>12</v>
      </c>
      <c r="D15" s="6"/>
    </row>
    <row r="16" spans="1:5">
      <c r="B16" s="4" t="s">
        <v>13</v>
      </c>
      <c r="C16" s="5" t="s">
        <v>14</v>
      </c>
      <c r="D16" s="6"/>
    </row>
    <row r="25" spans="2:3">
      <c r="B25" s="7" t="s">
        <v>15</v>
      </c>
      <c r="C25" s="8"/>
    </row>
    <row r="26" spans="2:3">
      <c r="B26" s="9" t="s">
        <v>16</v>
      </c>
      <c r="C26" s="10" t="s">
        <v>15</v>
      </c>
    </row>
    <row r="27" spans="2:3">
      <c r="B27" s="9" t="s">
        <v>17</v>
      </c>
      <c r="C27" s="11" t="s">
        <v>18</v>
      </c>
    </row>
    <row r="28" spans="2:3">
      <c r="B28" s="9" t="s">
        <v>19</v>
      </c>
      <c r="C28" s="11" t="s">
        <v>20</v>
      </c>
    </row>
    <row r="29" spans="2:3">
      <c r="B29" s="9" t="s">
        <v>21</v>
      </c>
      <c r="C29" s="11" t="s">
        <v>22</v>
      </c>
    </row>
    <row r="30" spans="2:3">
      <c r="B30" s="12" t="s">
        <v>23</v>
      </c>
      <c r="C30" s="13">
        <v>2009</v>
      </c>
    </row>
  </sheetData>
  <mergeCells count="4">
    <mergeCell ref="A1:E1"/>
    <mergeCell ref="A3:E3"/>
    <mergeCell ref="A4:E4"/>
    <mergeCell ref="A6:E6"/>
  </mergeCells>
  <conditionalFormatting sqref="C26:C30">
    <cfRule type="expression" dxfId="5" priority="1" stopIfTrue="1">
      <formula>ISBLANK(C26)</formula>
    </cfRule>
  </conditionalFormatting>
  <printOptions horizontalCentered="1"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7.85546875" style="14" customWidth="1"/>
    <col min="2" max="2" width="19.28515625" style="14" customWidth="1"/>
  </cols>
  <sheetData>
    <row r="1" spans="1:3" ht="23.25" customHeight="1">
      <c r="A1" s="15" t="str">
        <f>"SLA A (Referenzjahr "&amp;Info!C30&amp;")"</f>
        <v>SLA A (Referenzjahr 2009)</v>
      </c>
      <c r="B1" s="15"/>
      <c r="C1" s="16"/>
    </row>
    <row r="2" spans="1:3">
      <c r="A2" s="1" t="s">
        <v>24</v>
      </c>
      <c r="B2" s="1"/>
    </row>
    <row r="3" spans="1:3" ht="29.25" customHeight="1">
      <c r="B3" s="17" t="str">
        <f>Info!$C$28</f>
        <v>FA_2009_20120423</v>
      </c>
    </row>
    <row r="4" spans="1:3" ht="28.5" customHeight="1">
      <c r="A4" s="18"/>
      <c r="B4" s="19" t="s">
        <v>25</v>
      </c>
    </row>
    <row r="5" spans="1:3">
      <c r="A5" s="20" t="s">
        <v>26</v>
      </c>
      <c r="B5" s="21">
        <v>2006</v>
      </c>
    </row>
    <row r="6" spans="1:3">
      <c r="A6" s="22" t="s">
        <v>27</v>
      </c>
      <c r="B6" s="23">
        <v>5.6423380484600598E-2</v>
      </c>
    </row>
    <row r="7" spans="1:3">
      <c r="A7" s="24" t="s">
        <v>28</v>
      </c>
      <c r="B7" s="25">
        <v>6.60171905324555E-2</v>
      </c>
    </row>
    <row r="8" spans="1:3">
      <c r="A8" s="22" t="s">
        <v>29</v>
      </c>
      <c r="B8" s="23">
        <v>4.6929867932960001E-2</v>
      </c>
    </row>
    <row r="9" spans="1:3">
      <c r="A9" s="24" t="s">
        <v>30</v>
      </c>
      <c r="B9" s="25">
        <v>2.36731345984958E-2</v>
      </c>
    </row>
    <row r="10" spans="1:3">
      <c r="A10" s="22" t="s">
        <v>31</v>
      </c>
      <c r="B10" s="23">
        <v>2.96901238837416E-2</v>
      </c>
    </row>
    <row r="11" spans="1:3">
      <c r="A11" s="24" t="s">
        <v>32</v>
      </c>
      <c r="B11" s="25">
        <v>2.94127677660442E-2</v>
      </c>
    </row>
    <row r="12" spans="1:3">
      <c r="A12" s="22" t="s">
        <v>33</v>
      </c>
      <c r="B12" s="23">
        <v>1.9020279606628901E-2</v>
      </c>
    </row>
    <row r="13" spans="1:3">
      <c r="A13" s="24" t="s">
        <v>34</v>
      </c>
      <c r="B13" s="25">
        <v>3.5801690077338202E-2</v>
      </c>
    </row>
    <row r="14" spans="1:3">
      <c r="A14" s="22" t="s">
        <v>35</v>
      </c>
      <c r="B14" s="23">
        <v>4.2785233242518102E-2</v>
      </c>
    </row>
    <row r="15" spans="1:3">
      <c r="A15" s="24" t="s">
        <v>36</v>
      </c>
      <c r="B15" s="25">
        <v>4.9144541832055202E-2</v>
      </c>
    </row>
    <row r="16" spans="1:3">
      <c r="A16" s="22" t="s">
        <v>37</v>
      </c>
      <c r="B16" s="23">
        <v>5.0144862112262698E-2</v>
      </c>
    </row>
    <row r="17" spans="1:2">
      <c r="A17" s="24" t="s">
        <v>38</v>
      </c>
      <c r="B17" s="25">
        <v>0.10253647686767151</v>
      </c>
    </row>
    <row r="18" spans="1:2">
      <c r="A18" s="22" t="s">
        <v>39</v>
      </c>
      <c r="B18" s="23">
        <v>4.33103766099718E-2</v>
      </c>
    </row>
    <row r="19" spans="1:2">
      <c r="A19" s="24" t="s">
        <v>40</v>
      </c>
      <c r="B19" s="25">
        <v>5.7267264052910501E-2</v>
      </c>
    </row>
    <row r="20" spans="1:2">
      <c r="A20" s="22" t="s">
        <v>41</v>
      </c>
      <c r="B20" s="23">
        <v>3.4389896136141698E-2</v>
      </c>
    </row>
    <row r="21" spans="1:2">
      <c r="A21" s="24" t="s">
        <v>42</v>
      </c>
      <c r="B21" s="25">
        <v>2.2329485641077E-2</v>
      </c>
    </row>
    <row r="22" spans="1:2">
      <c r="A22" s="22" t="s">
        <v>43</v>
      </c>
      <c r="B22" s="23">
        <v>4.4004585667661099E-2</v>
      </c>
    </row>
    <row r="23" spans="1:2">
      <c r="A23" s="24" t="s">
        <v>44</v>
      </c>
      <c r="B23" s="25">
        <v>2.8867583016249199E-2</v>
      </c>
    </row>
    <row r="24" spans="1:2">
      <c r="A24" s="22" t="s">
        <v>45</v>
      </c>
      <c r="B24" s="23">
        <v>3.4446676296170597E-2</v>
      </c>
    </row>
    <row r="25" spans="1:2">
      <c r="A25" s="24" t="s">
        <v>46</v>
      </c>
      <c r="B25" s="25">
        <v>3.3428990048358601E-2</v>
      </c>
    </row>
    <row r="26" spans="1:2">
      <c r="A26" s="22" t="s">
        <v>47</v>
      </c>
      <c r="B26" s="23">
        <v>9.0216112033589202E-2</v>
      </c>
    </row>
    <row r="27" spans="1:2">
      <c r="A27" s="24" t="s">
        <v>48</v>
      </c>
      <c r="B27" s="25">
        <v>6.7142220445494005E-2</v>
      </c>
    </row>
    <row r="28" spans="1:2">
      <c r="A28" s="22" t="s">
        <v>49</v>
      </c>
      <c r="B28" s="23">
        <v>2.47930443118916E-2</v>
      </c>
    </row>
    <row r="29" spans="1:2">
      <c r="A29" s="24" t="s">
        <v>50</v>
      </c>
      <c r="B29" s="25">
        <v>8.0169197969277503E-2</v>
      </c>
    </row>
    <row r="30" spans="1:2">
      <c r="A30" s="22" t="s">
        <v>51</v>
      </c>
      <c r="B30" s="23">
        <v>0.13752003453013109</v>
      </c>
    </row>
    <row r="31" spans="1:2">
      <c r="A31" s="26" t="s">
        <v>52</v>
      </c>
      <c r="B31" s="27">
        <v>5.59180579456049E-2</v>
      </c>
    </row>
    <row r="32" spans="1:2">
      <c r="A32" s="28"/>
    </row>
    <row r="33" spans="1:1">
      <c r="A33" s="28"/>
    </row>
    <row r="34" spans="1:1">
      <c r="A34" s="28"/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6" sqref="A6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5" t="str">
        <f>"SLA B (Referenzjahr "&amp;Info!C30&amp;")"</f>
        <v>SLA B (Referenzjahr 2009)</v>
      </c>
      <c r="B1" s="15"/>
      <c r="C1" s="15"/>
    </row>
    <row r="2" spans="1:4">
      <c r="A2" s="1" t="s">
        <v>53</v>
      </c>
      <c r="D2" s="14"/>
    </row>
    <row r="3" spans="1:4" ht="27.75" customHeight="1">
      <c r="A3" s="14"/>
      <c r="D3" s="17" t="str">
        <f>Info!$C$28</f>
        <v>FA_2009_20120423</v>
      </c>
    </row>
    <row r="4" spans="1:4" s="1" customFormat="1" ht="13.5" customHeight="1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32" customFormat="1" ht="13.5" customHeight="1">
      <c r="A5" s="33" t="s">
        <v>58</v>
      </c>
      <c r="B5" s="34"/>
      <c r="C5" s="34"/>
      <c r="D5" s="35" t="s">
        <v>59</v>
      </c>
    </row>
    <row r="6" spans="1:4" ht="38.25" customHeight="1">
      <c r="A6" s="36"/>
      <c r="B6" s="37" t="s">
        <v>60</v>
      </c>
      <c r="C6" s="38" t="s">
        <v>61</v>
      </c>
      <c r="D6" s="39" t="s">
        <v>62</v>
      </c>
    </row>
    <row r="7" spans="1:4">
      <c r="A7" s="40" t="s">
        <v>26</v>
      </c>
      <c r="B7" s="41">
        <v>2006</v>
      </c>
      <c r="C7" s="41">
        <v>2006</v>
      </c>
      <c r="D7" s="42"/>
    </row>
    <row r="8" spans="1:4">
      <c r="A8" s="43" t="s">
        <v>27</v>
      </c>
      <c r="B8" s="44">
        <v>1284052</v>
      </c>
      <c r="C8" s="44">
        <v>56956</v>
      </c>
      <c r="D8" s="45">
        <f t="shared" ref="D8:D34" si="0">C8/B8</f>
        <v>4.4356459084211541E-2</v>
      </c>
    </row>
    <row r="9" spans="1:4">
      <c r="A9" s="24" t="s">
        <v>28</v>
      </c>
      <c r="B9" s="46">
        <v>958897</v>
      </c>
      <c r="C9" s="46">
        <v>52706</v>
      </c>
      <c r="D9" s="47">
        <f t="shared" si="0"/>
        <v>5.4965236099393362E-2</v>
      </c>
    </row>
    <row r="10" spans="1:4">
      <c r="A10" s="22" t="s">
        <v>29</v>
      </c>
      <c r="B10" s="44">
        <v>359110</v>
      </c>
      <c r="C10" s="44">
        <v>14920</v>
      </c>
      <c r="D10" s="48">
        <f t="shared" si="0"/>
        <v>4.1547158252346075E-2</v>
      </c>
    </row>
    <row r="11" spans="1:4">
      <c r="A11" s="24" t="s">
        <v>30</v>
      </c>
      <c r="B11" s="46">
        <v>34948</v>
      </c>
      <c r="C11" s="46">
        <v>1810</v>
      </c>
      <c r="D11" s="47">
        <f t="shared" si="0"/>
        <v>5.1791232688565871E-2</v>
      </c>
    </row>
    <row r="12" spans="1:4">
      <c r="A12" s="22" t="s">
        <v>31</v>
      </c>
      <c r="B12" s="44">
        <v>138832</v>
      </c>
      <c r="C12" s="44">
        <v>5072</v>
      </c>
      <c r="D12" s="48">
        <f t="shared" si="0"/>
        <v>3.6533364065921399E-2</v>
      </c>
    </row>
    <row r="13" spans="1:4">
      <c r="A13" s="24" t="s">
        <v>32</v>
      </c>
      <c r="B13" s="46">
        <v>33755</v>
      </c>
      <c r="C13" s="46">
        <v>1429</v>
      </c>
      <c r="D13" s="47">
        <f t="shared" si="0"/>
        <v>4.2334468967560358E-2</v>
      </c>
    </row>
    <row r="14" spans="1:4">
      <c r="A14" s="22" t="s">
        <v>33</v>
      </c>
      <c r="B14" s="44">
        <v>40012</v>
      </c>
      <c r="C14" s="44">
        <v>1498</v>
      </c>
      <c r="D14" s="48">
        <f t="shared" si="0"/>
        <v>3.7438768369489152E-2</v>
      </c>
    </row>
    <row r="15" spans="1:4">
      <c r="A15" s="24" t="s">
        <v>34</v>
      </c>
      <c r="B15" s="46">
        <v>38084</v>
      </c>
      <c r="C15" s="46">
        <v>2018</v>
      </c>
      <c r="D15" s="47">
        <f t="shared" si="0"/>
        <v>5.298813149879214E-2</v>
      </c>
    </row>
    <row r="16" spans="1:4">
      <c r="A16" s="22" t="s">
        <v>35</v>
      </c>
      <c r="B16" s="44">
        <v>107171</v>
      </c>
      <c r="C16" s="44">
        <v>3563</v>
      </c>
      <c r="D16" s="48">
        <f t="shared" si="0"/>
        <v>3.324593406798481E-2</v>
      </c>
    </row>
    <row r="17" spans="1:4">
      <c r="A17" s="24" t="s">
        <v>36</v>
      </c>
      <c r="B17" s="46">
        <v>258252</v>
      </c>
      <c r="C17" s="46">
        <v>9474</v>
      </c>
      <c r="D17" s="47">
        <f t="shared" si="0"/>
        <v>3.6685098276102411E-2</v>
      </c>
    </row>
    <row r="18" spans="1:4">
      <c r="A18" s="22" t="s">
        <v>37</v>
      </c>
      <c r="B18" s="44">
        <v>248613</v>
      </c>
      <c r="C18" s="44">
        <v>11603</v>
      </c>
      <c r="D18" s="48">
        <f t="shared" si="0"/>
        <v>4.6670930321423255E-2</v>
      </c>
    </row>
    <row r="19" spans="1:4">
      <c r="A19" s="24" t="s">
        <v>38</v>
      </c>
      <c r="B19" s="46">
        <v>184822</v>
      </c>
      <c r="C19" s="46">
        <v>12532</v>
      </c>
      <c r="D19" s="47">
        <f t="shared" si="0"/>
        <v>6.7805780697103163E-2</v>
      </c>
    </row>
    <row r="20" spans="1:4">
      <c r="A20" s="22" t="s">
        <v>39</v>
      </c>
      <c r="B20" s="44">
        <v>267166</v>
      </c>
      <c r="C20" s="44">
        <v>11927</v>
      </c>
      <c r="D20" s="48">
        <f t="shared" si="0"/>
        <v>4.4642656625468811E-2</v>
      </c>
    </row>
    <row r="21" spans="1:4">
      <c r="A21" s="24" t="s">
        <v>40</v>
      </c>
      <c r="B21" s="46">
        <v>73866</v>
      </c>
      <c r="C21" s="46">
        <v>4326</v>
      </c>
      <c r="D21" s="47">
        <f t="shared" si="0"/>
        <v>5.8565510519048007E-2</v>
      </c>
    </row>
    <row r="22" spans="1:4">
      <c r="A22" s="22" t="s">
        <v>41</v>
      </c>
      <c r="B22" s="44">
        <v>52509</v>
      </c>
      <c r="C22" s="44">
        <v>2825</v>
      </c>
      <c r="D22" s="48">
        <f t="shared" si="0"/>
        <v>5.3800300900797959E-2</v>
      </c>
    </row>
    <row r="23" spans="1:4">
      <c r="A23" s="24" t="s">
        <v>42</v>
      </c>
      <c r="B23" s="46">
        <v>15300</v>
      </c>
      <c r="C23" s="46">
        <v>662</v>
      </c>
      <c r="D23" s="47">
        <f t="shared" si="0"/>
        <v>4.3267973856209153E-2</v>
      </c>
    </row>
    <row r="24" spans="1:4">
      <c r="A24" s="22" t="s">
        <v>43</v>
      </c>
      <c r="B24" s="44">
        <v>461810</v>
      </c>
      <c r="C24" s="44">
        <v>20232</v>
      </c>
      <c r="D24" s="48">
        <f t="shared" si="0"/>
        <v>4.38102249843009E-2</v>
      </c>
    </row>
    <row r="25" spans="1:4">
      <c r="A25" s="24" t="s">
        <v>44</v>
      </c>
      <c r="B25" s="46">
        <v>187920</v>
      </c>
      <c r="C25" s="46">
        <v>9017</v>
      </c>
      <c r="D25" s="47">
        <f t="shared" si="0"/>
        <v>4.7983184333759046E-2</v>
      </c>
    </row>
    <row r="26" spans="1:4">
      <c r="A26" s="22" t="s">
        <v>45</v>
      </c>
      <c r="B26" s="44">
        <v>574813</v>
      </c>
      <c r="C26" s="44">
        <v>21307</v>
      </c>
      <c r="D26" s="48">
        <f t="shared" si="0"/>
        <v>3.7067707236962281E-2</v>
      </c>
    </row>
    <row r="27" spans="1:4">
      <c r="A27" s="24" t="s">
        <v>46</v>
      </c>
      <c r="B27" s="46">
        <v>235764</v>
      </c>
      <c r="C27" s="46">
        <v>10398</v>
      </c>
      <c r="D27" s="47">
        <f t="shared" si="0"/>
        <v>4.4103425459357665E-2</v>
      </c>
    </row>
    <row r="28" spans="1:4">
      <c r="A28" s="22" t="s">
        <v>47</v>
      </c>
      <c r="B28" s="44">
        <v>324851</v>
      </c>
      <c r="C28" s="44">
        <v>17870</v>
      </c>
      <c r="D28" s="48">
        <f t="shared" si="0"/>
        <v>5.5009835278327604E-2</v>
      </c>
    </row>
    <row r="29" spans="1:4">
      <c r="A29" s="24" t="s">
        <v>48</v>
      </c>
      <c r="B29" s="46">
        <v>662145</v>
      </c>
      <c r="C29" s="46">
        <v>30183</v>
      </c>
      <c r="D29" s="47">
        <f t="shared" si="0"/>
        <v>4.5583671250254851E-2</v>
      </c>
    </row>
    <row r="30" spans="1:4">
      <c r="A30" s="22" t="s">
        <v>49</v>
      </c>
      <c r="B30" s="44">
        <v>294608</v>
      </c>
      <c r="C30" s="44">
        <v>12342</v>
      </c>
      <c r="D30" s="48">
        <f t="shared" si="0"/>
        <v>4.1892956063650684E-2</v>
      </c>
    </row>
    <row r="31" spans="1:4">
      <c r="A31" s="24" t="s">
        <v>50</v>
      </c>
      <c r="B31" s="46">
        <v>168912</v>
      </c>
      <c r="C31" s="46">
        <v>9349</v>
      </c>
      <c r="D31" s="47">
        <f t="shared" si="0"/>
        <v>5.5348347068295917E-2</v>
      </c>
    </row>
    <row r="32" spans="1:4">
      <c r="A32" s="22" t="s">
        <v>51</v>
      </c>
      <c r="B32" s="44">
        <v>433235</v>
      </c>
      <c r="C32" s="44">
        <v>18425</v>
      </c>
      <c r="D32" s="48">
        <f t="shared" si="0"/>
        <v>4.2528881553891076E-2</v>
      </c>
    </row>
    <row r="33" spans="1:4">
      <c r="A33" s="24" t="s">
        <v>52</v>
      </c>
      <c r="B33" s="46">
        <v>69292</v>
      </c>
      <c r="C33" s="46">
        <v>3468</v>
      </c>
      <c r="D33" s="47">
        <f t="shared" si="0"/>
        <v>5.0049067713444556E-2</v>
      </c>
    </row>
    <row r="34" spans="1:4" ht="13.5" customHeight="1">
      <c r="A34" s="49" t="s">
        <v>63</v>
      </c>
      <c r="B34" s="50">
        <v>7508739</v>
      </c>
      <c r="C34" s="50">
        <v>345912</v>
      </c>
      <c r="D34" s="51">
        <f t="shared" si="0"/>
        <v>4.6067921657684467E-2</v>
      </c>
    </row>
  </sheetData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workbookViewId="0">
      <selection activeCell="A6" sqref="A6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5" t="str">
        <f>"SLA C (Referenzjahr "&amp;Info!C30&amp;")"</f>
        <v>SLA C (Referenzjahr 2009)</v>
      </c>
      <c r="B1" s="15"/>
      <c r="C1" s="15"/>
    </row>
    <row r="2" spans="1:4">
      <c r="A2" s="1" t="s">
        <v>64</v>
      </c>
    </row>
    <row r="3" spans="1:4" ht="26.25" customHeight="1">
      <c r="A3" s="14"/>
      <c r="D3" s="17" t="str">
        <f>Info!$C$28</f>
        <v>FA_2009_20120423</v>
      </c>
    </row>
    <row r="4" spans="1:4">
      <c r="A4" s="29" t="s">
        <v>54</v>
      </c>
      <c r="B4" s="30" t="s">
        <v>55</v>
      </c>
      <c r="C4" s="30" t="s">
        <v>56</v>
      </c>
      <c r="D4" s="31" t="s">
        <v>57</v>
      </c>
    </row>
    <row r="5" spans="1:4" s="14" customFormat="1" ht="13.5" customHeight="1">
      <c r="A5" s="33" t="s">
        <v>58</v>
      </c>
      <c r="B5" s="34"/>
      <c r="C5" s="34"/>
      <c r="D5" s="35" t="s">
        <v>59</v>
      </c>
    </row>
    <row r="6" spans="1:4" ht="28.5" customHeight="1">
      <c r="A6" s="18"/>
      <c r="B6" s="52" t="s">
        <v>60</v>
      </c>
      <c r="C6" s="52" t="s">
        <v>65</v>
      </c>
      <c r="D6" s="53" t="s">
        <v>62</v>
      </c>
    </row>
    <row r="7" spans="1:4">
      <c r="A7" s="40" t="s">
        <v>26</v>
      </c>
      <c r="B7" s="54">
        <f>SLA_B!B7</f>
        <v>2006</v>
      </c>
      <c r="C7" s="41">
        <v>2006</v>
      </c>
      <c r="D7" s="42"/>
    </row>
    <row r="8" spans="1:4">
      <c r="A8" s="43" t="s">
        <v>27</v>
      </c>
      <c r="B8" s="55">
        <f>SLA_B!B8</f>
        <v>1284052</v>
      </c>
      <c r="C8" s="56">
        <v>107150</v>
      </c>
      <c r="D8" s="45">
        <f t="shared" ref="D8:D34" si="0">C8/B8</f>
        <v>8.3446776298779182E-2</v>
      </c>
    </row>
    <row r="9" spans="1:4">
      <c r="A9" s="24" t="s">
        <v>28</v>
      </c>
      <c r="B9" s="57">
        <f>SLA_B!B9</f>
        <v>958897</v>
      </c>
      <c r="C9" s="46">
        <v>46900</v>
      </c>
      <c r="D9" s="47">
        <f t="shared" si="0"/>
        <v>4.8910362635402965E-2</v>
      </c>
    </row>
    <row r="10" spans="1:4">
      <c r="A10" s="22" t="s">
        <v>29</v>
      </c>
      <c r="B10" s="58">
        <f>SLA_B!B10</f>
        <v>359110</v>
      </c>
      <c r="C10" s="44">
        <v>22304</v>
      </c>
      <c r="D10" s="48">
        <f t="shared" si="0"/>
        <v>6.2109103060343625E-2</v>
      </c>
    </row>
    <row r="11" spans="1:4">
      <c r="A11" s="24" t="s">
        <v>30</v>
      </c>
      <c r="B11" s="57">
        <f>SLA_B!B11</f>
        <v>34948</v>
      </c>
      <c r="C11" s="46">
        <v>1040</v>
      </c>
      <c r="D11" s="47">
        <f t="shared" si="0"/>
        <v>2.9758498340391439E-2</v>
      </c>
    </row>
    <row r="12" spans="1:4">
      <c r="A12" s="22" t="s">
        <v>31</v>
      </c>
      <c r="B12" s="58">
        <f>SLA_B!B12</f>
        <v>138832</v>
      </c>
      <c r="C12" s="44">
        <v>8025</v>
      </c>
      <c r="D12" s="48">
        <f t="shared" si="0"/>
        <v>5.7803676385847644E-2</v>
      </c>
    </row>
    <row r="13" spans="1:4">
      <c r="A13" s="24" t="s">
        <v>32</v>
      </c>
      <c r="B13" s="57">
        <f>SLA_B!B13</f>
        <v>33755</v>
      </c>
      <c r="C13" s="46">
        <v>1817</v>
      </c>
      <c r="D13" s="47">
        <f t="shared" si="0"/>
        <v>5.3829062361131684E-2</v>
      </c>
    </row>
    <row r="14" spans="1:4">
      <c r="A14" s="22" t="s">
        <v>33</v>
      </c>
      <c r="B14" s="58">
        <f>SLA_B!B14</f>
        <v>40012</v>
      </c>
      <c r="C14" s="44">
        <v>1519</v>
      </c>
      <c r="D14" s="48">
        <f t="shared" si="0"/>
        <v>3.7963610916724982E-2</v>
      </c>
    </row>
    <row r="15" spans="1:4">
      <c r="A15" s="24" t="s">
        <v>34</v>
      </c>
      <c r="B15" s="57">
        <f>SLA_B!B15</f>
        <v>38084</v>
      </c>
      <c r="C15" s="46">
        <v>2480</v>
      </c>
      <c r="D15" s="47">
        <f t="shared" si="0"/>
        <v>6.5119210166999258E-2</v>
      </c>
    </row>
    <row r="16" spans="1:4">
      <c r="A16" s="22" t="s">
        <v>35</v>
      </c>
      <c r="B16" s="58">
        <f>SLA_B!B16</f>
        <v>107171</v>
      </c>
      <c r="C16" s="44">
        <v>8621</v>
      </c>
      <c r="D16" s="48">
        <f t="shared" si="0"/>
        <v>8.0441537356187781E-2</v>
      </c>
    </row>
    <row r="17" spans="1:4">
      <c r="A17" s="24" t="s">
        <v>36</v>
      </c>
      <c r="B17" s="57">
        <f>SLA_B!B17</f>
        <v>258252</v>
      </c>
      <c r="C17" s="46">
        <v>20541</v>
      </c>
      <c r="D17" s="47">
        <f t="shared" si="0"/>
        <v>7.9538590214209379E-2</v>
      </c>
    </row>
    <row r="18" spans="1:4">
      <c r="A18" s="22" t="s">
        <v>37</v>
      </c>
      <c r="B18" s="58">
        <f>SLA_B!B18</f>
        <v>248613</v>
      </c>
      <c r="C18" s="44">
        <v>14577</v>
      </c>
      <c r="D18" s="48">
        <f t="shared" si="0"/>
        <v>5.8633297534722642E-2</v>
      </c>
    </row>
    <row r="19" spans="1:4">
      <c r="A19" s="24" t="s">
        <v>38</v>
      </c>
      <c r="B19" s="57">
        <f>SLA_B!B19</f>
        <v>184822</v>
      </c>
      <c r="C19" s="46">
        <v>20309</v>
      </c>
      <c r="D19" s="47">
        <f t="shared" si="0"/>
        <v>0.1098841047061497</v>
      </c>
    </row>
    <row r="20" spans="1:4">
      <c r="A20" s="22" t="s">
        <v>39</v>
      </c>
      <c r="B20" s="58">
        <f>SLA_B!B20</f>
        <v>267166</v>
      </c>
      <c r="C20" s="44">
        <v>15083</v>
      </c>
      <c r="D20" s="48">
        <f t="shared" si="0"/>
        <v>5.6455537006954479E-2</v>
      </c>
    </row>
    <row r="21" spans="1:4">
      <c r="A21" s="24" t="s">
        <v>40</v>
      </c>
      <c r="B21" s="57">
        <f>SLA_B!B21</f>
        <v>73866</v>
      </c>
      <c r="C21" s="46">
        <v>5106</v>
      </c>
      <c r="D21" s="47">
        <f t="shared" si="0"/>
        <v>6.9125172609861105E-2</v>
      </c>
    </row>
    <row r="22" spans="1:4">
      <c r="A22" s="22" t="s">
        <v>41</v>
      </c>
      <c r="B22" s="58">
        <f>SLA_B!B22</f>
        <v>52509</v>
      </c>
      <c r="C22" s="44">
        <v>1811</v>
      </c>
      <c r="D22" s="48">
        <f t="shared" si="0"/>
        <v>3.4489325639414196E-2</v>
      </c>
    </row>
    <row r="23" spans="1:4">
      <c r="A23" s="24" t="s">
        <v>42</v>
      </c>
      <c r="B23" s="57">
        <f>SLA_B!B23</f>
        <v>15300</v>
      </c>
      <c r="C23" s="46">
        <v>507</v>
      </c>
      <c r="D23" s="47">
        <f t="shared" si="0"/>
        <v>3.3137254901960782E-2</v>
      </c>
    </row>
    <row r="24" spans="1:4">
      <c r="A24" s="22" t="s">
        <v>43</v>
      </c>
      <c r="B24" s="58">
        <f>SLA_B!B24</f>
        <v>461810</v>
      </c>
      <c r="C24" s="44">
        <v>31019</v>
      </c>
      <c r="D24" s="48">
        <f t="shared" si="0"/>
        <v>6.7168315974101903E-2</v>
      </c>
    </row>
    <row r="25" spans="1:4">
      <c r="A25" s="24" t="s">
        <v>44</v>
      </c>
      <c r="B25" s="57">
        <f>SLA_B!B25</f>
        <v>187920</v>
      </c>
      <c r="C25" s="46">
        <v>10024</v>
      </c>
      <c r="D25" s="47">
        <f t="shared" si="0"/>
        <v>5.3341847594721159E-2</v>
      </c>
    </row>
    <row r="26" spans="1:4">
      <c r="A26" s="22" t="s">
        <v>45</v>
      </c>
      <c r="B26" s="58">
        <f>SLA_B!B26</f>
        <v>574813</v>
      </c>
      <c r="C26" s="44">
        <v>38226</v>
      </c>
      <c r="D26" s="48">
        <f t="shared" si="0"/>
        <v>6.6501627485808429E-2</v>
      </c>
    </row>
    <row r="27" spans="1:4">
      <c r="A27" s="24" t="s">
        <v>46</v>
      </c>
      <c r="B27" s="57">
        <f>SLA_B!B27</f>
        <v>235764</v>
      </c>
      <c r="C27" s="46">
        <v>12180</v>
      </c>
      <c r="D27" s="47">
        <f t="shared" si="0"/>
        <v>5.1661831322848274E-2</v>
      </c>
    </row>
    <row r="28" spans="1:4">
      <c r="A28" s="22" t="s">
        <v>47</v>
      </c>
      <c r="B28" s="58">
        <f>SLA_B!B28</f>
        <v>324851</v>
      </c>
      <c r="C28" s="44">
        <v>18106</v>
      </c>
      <c r="D28" s="48">
        <f t="shared" si="0"/>
        <v>5.5736322190789007E-2</v>
      </c>
    </row>
    <row r="29" spans="1:4">
      <c r="A29" s="24" t="s">
        <v>48</v>
      </c>
      <c r="B29" s="57">
        <f>SLA_B!B29</f>
        <v>662145</v>
      </c>
      <c r="C29" s="46">
        <v>78793</v>
      </c>
      <c r="D29" s="47">
        <f t="shared" si="0"/>
        <v>0.11899659440152836</v>
      </c>
    </row>
    <row r="30" spans="1:4">
      <c r="A30" s="22" t="s">
        <v>49</v>
      </c>
      <c r="B30" s="58">
        <f>SLA_B!B30</f>
        <v>294608</v>
      </c>
      <c r="C30" s="44">
        <v>21651</v>
      </c>
      <c r="D30" s="48">
        <f t="shared" si="0"/>
        <v>7.3490876011513606E-2</v>
      </c>
    </row>
    <row r="31" spans="1:4">
      <c r="A31" s="24" t="s">
        <v>50</v>
      </c>
      <c r="B31" s="57">
        <f>SLA_B!B31</f>
        <v>168912</v>
      </c>
      <c r="C31" s="46">
        <v>13913</v>
      </c>
      <c r="D31" s="47">
        <f t="shared" si="0"/>
        <v>8.2368333806952729E-2</v>
      </c>
    </row>
    <row r="32" spans="1:4">
      <c r="A32" s="22" t="s">
        <v>51</v>
      </c>
      <c r="B32" s="58">
        <f>SLA_B!B32</f>
        <v>433235</v>
      </c>
      <c r="C32" s="44">
        <v>69033</v>
      </c>
      <c r="D32" s="48">
        <f t="shared" si="0"/>
        <v>0.15934308169930869</v>
      </c>
    </row>
    <row r="33" spans="1:4">
      <c r="A33" s="24" t="s">
        <v>52</v>
      </c>
      <c r="B33" s="57">
        <f>SLA_B!B33</f>
        <v>69292</v>
      </c>
      <c r="C33" s="46">
        <v>2631</v>
      </c>
      <c r="D33" s="47">
        <f t="shared" si="0"/>
        <v>3.7969751197829478E-2</v>
      </c>
    </row>
    <row r="34" spans="1:4" ht="13.5" customHeight="1">
      <c r="A34" s="49" t="s">
        <v>63</v>
      </c>
      <c r="B34" s="59">
        <f>SLA_B!B34</f>
        <v>7508739</v>
      </c>
      <c r="C34" s="50">
        <v>573366</v>
      </c>
      <c r="D34" s="51">
        <f t="shared" si="0"/>
        <v>7.6359825531290934E-2</v>
      </c>
    </row>
    <row r="36" spans="1:4" ht="25.5" customHeight="1">
      <c r="A36" s="198" t="s">
        <v>66</v>
      </c>
      <c r="B36" s="198"/>
      <c r="C36" s="198"/>
      <c r="D36" s="198"/>
    </row>
  </sheetData>
  <mergeCells count="1"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26" style="14" customWidth="1"/>
    <col min="5" max="7" width="14.7109375" style="1" customWidth="1"/>
    <col min="11" max="11" width="12.140625" style="1" customWidth="1"/>
  </cols>
  <sheetData>
    <row r="1" spans="1:11" ht="23.25" customHeight="1">
      <c r="A1" s="60" t="str">
        <f>"Zusammenfassung SLA A-C "&amp;Info!C30</f>
        <v>Zusammenfassung SLA A-C 2009</v>
      </c>
      <c r="B1" s="60"/>
      <c r="C1" s="60"/>
      <c r="D1" s="60"/>
    </row>
    <row r="2" spans="1:11" s="1" customFormat="1">
      <c r="A2" s="61"/>
      <c r="B2" s="61"/>
      <c r="C2" s="61"/>
      <c r="D2" s="61"/>
    </row>
    <row r="3" spans="1:11" ht="15.75" customHeight="1">
      <c r="A3" s="62"/>
      <c r="B3" s="62"/>
      <c r="C3" s="63"/>
      <c r="D3" s="64"/>
      <c r="K3" s="17" t="str">
        <f>Info!$C$28</f>
        <v>FA_2009_20120423</v>
      </c>
    </row>
    <row r="4" spans="1:11">
      <c r="A4" s="65" t="s">
        <v>54</v>
      </c>
      <c r="B4" s="66" t="s">
        <v>55</v>
      </c>
      <c r="C4" s="67" t="s">
        <v>56</v>
      </c>
      <c r="D4" s="68" t="s">
        <v>57</v>
      </c>
      <c r="E4" s="66" t="s">
        <v>67</v>
      </c>
      <c r="F4" s="69" t="s">
        <v>68</v>
      </c>
      <c r="G4" s="68" t="s">
        <v>69</v>
      </c>
      <c r="H4" s="66" t="s">
        <v>70</v>
      </c>
      <c r="I4" s="69" t="s">
        <v>71</v>
      </c>
      <c r="J4" s="68" t="s">
        <v>72</v>
      </c>
      <c r="K4" s="70" t="s">
        <v>73</v>
      </c>
    </row>
    <row r="5" spans="1:11" s="71" customFormat="1" ht="11.25" customHeight="1">
      <c r="A5" s="72" t="s">
        <v>58</v>
      </c>
      <c r="B5" s="73"/>
      <c r="C5" s="74"/>
      <c r="D5" s="75"/>
      <c r="E5" s="76" t="s">
        <v>74</v>
      </c>
      <c r="F5" s="77" t="s">
        <v>75</v>
      </c>
      <c r="G5" s="78" t="s">
        <v>76</v>
      </c>
      <c r="H5" s="79" t="s">
        <v>77</v>
      </c>
      <c r="I5" s="80" t="s">
        <v>78</v>
      </c>
      <c r="J5" s="81" t="s">
        <v>79</v>
      </c>
      <c r="K5" s="82" t="s">
        <v>80</v>
      </c>
    </row>
    <row r="6" spans="1:11" ht="26.25" customHeight="1">
      <c r="A6" s="83"/>
      <c r="B6" s="205" t="s">
        <v>81</v>
      </c>
      <c r="C6" s="206"/>
      <c r="D6" s="207"/>
      <c r="E6" s="199" t="s">
        <v>82</v>
      </c>
      <c r="F6" s="199"/>
      <c r="G6" s="199"/>
      <c r="H6" s="200" t="s">
        <v>83</v>
      </c>
      <c r="I6" s="201"/>
      <c r="J6" s="202"/>
      <c r="K6" s="203" t="s">
        <v>12</v>
      </c>
    </row>
    <row r="7" spans="1:11" ht="38.25" customHeight="1">
      <c r="A7" s="84"/>
      <c r="B7" s="85" t="s">
        <v>84</v>
      </c>
      <c r="C7" s="86" t="s">
        <v>85</v>
      </c>
      <c r="D7" s="87" t="s">
        <v>86</v>
      </c>
      <c r="E7" s="85" t="s">
        <v>84</v>
      </c>
      <c r="F7" s="86" t="s">
        <v>85</v>
      </c>
      <c r="G7" s="87" t="s">
        <v>86</v>
      </c>
      <c r="H7" s="85" t="s">
        <v>84</v>
      </c>
      <c r="I7" s="86" t="s">
        <v>85</v>
      </c>
      <c r="J7" s="87" t="s">
        <v>86</v>
      </c>
      <c r="K7" s="204"/>
    </row>
    <row r="8" spans="1:11" ht="13.5" customHeight="1">
      <c r="A8" s="88" t="s">
        <v>87</v>
      </c>
      <c r="B8" s="89"/>
      <c r="C8" s="90"/>
      <c r="D8" s="91"/>
      <c r="E8" s="89"/>
      <c r="F8" s="90"/>
      <c r="G8" s="91"/>
      <c r="H8" s="92">
        <v>0.51468601642187595</v>
      </c>
      <c r="I8" s="93">
        <v>0.25392618048378102</v>
      </c>
      <c r="J8" s="94">
        <v>0.45167104140276398</v>
      </c>
      <c r="K8" s="95"/>
    </row>
    <row r="9" spans="1:11">
      <c r="A9" s="96" t="s">
        <v>27</v>
      </c>
      <c r="B9" s="97">
        <f>SLA_A!B6</f>
        <v>5.6423380484600598E-2</v>
      </c>
      <c r="C9" s="98">
        <f>SLA_B!D8</f>
        <v>4.4356459084211541E-2</v>
      </c>
      <c r="D9" s="99">
        <f>SLA_C!D8</f>
        <v>8.3446776298779182E-2</v>
      </c>
      <c r="E9" s="100">
        <f t="shared" ref="E9:E34" si="0">(B9-B$36)/B$37</f>
        <v>0.22509237824887779</v>
      </c>
      <c r="F9" s="100">
        <f t="shared" ref="F9:F34" si="1">(C9-C$36)/C$37</f>
        <v>-0.27167212272418118</v>
      </c>
      <c r="G9" s="101">
        <f t="shared" ref="G9:G34" si="2">(D9-D$36)/D$37</f>
        <v>0.5931512518457227</v>
      </c>
      <c r="H9" s="102">
        <f t="shared" ref="H9:H34" si="3">H$8*E9</f>
        <v>0.11585189948784103</v>
      </c>
      <c r="I9" s="100">
        <f t="shared" ref="I9:I34" si="4">I$8*F9</f>
        <v>-6.8984664467272333E-2</v>
      </c>
      <c r="J9" s="101">
        <f t="shared" ref="J9:J34" si="5">J$8*G9</f>
        <v>0.26790924363051072</v>
      </c>
      <c r="K9" s="103">
        <f t="shared" ref="K9:K34" si="6">SUM(H9:J9)</f>
        <v>0.31477647865107938</v>
      </c>
    </row>
    <row r="10" spans="1:11">
      <c r="A10" s="104" t="s">
        <v>28</v>
      </c>
      <c r="B10" s="105">
        <f>SLA_A!B7</f>
        <v>6.60171905324555E-2</v>
      </c>
      <c r="C10" s="106">
        <f>SLA_B!D9</f>
        <v>5.4965236099393362E-2</v>
      </c>
      <c r="D10" s="107">
        <f>SLA_C!D9</f>
        <v>4.8910362635402965E-2</v>
      </c>
      <c r="E10" s="108">
        <f t="shared" si="0"/>
        <v>0.57248228956015856</v>
      </c>
      <c r="F10" s="108">
        <f t="shared" si="1"/>
        <v>1.0488034171944394</v>
      </c>
      <c r="G10" s="109">
        <f t="shared" si="2"/>
        <v>-0.61079832618734364</v>
      </c>
      <c r="H10" s="110">
        <f t="shared" si="3"/>
        <v>0.29464862908579292</v>
      </c>
      <c r="I10" s="108">
        <f t="shared" si="4"/>
        <v>0.26631864580652148</v>
      </c>
      <c r="J10" s="109">
        <f t="shared" si="5"/>
        <v>-0.27587991607610263</v>
      </c>
      <c r="K10" s="111">
        <f t="shared" si="6"/>
        <v>0.28508735881621183</v>
      </c>
    </row>
    <row r="11" spans="1:11">
      <c r="A11" s="112" t="s">
        <v>29</v>
      </c>
      <c r="B11" s="113">
        <f>SLA_A!B8</f>
        <v>4.6929867932960001E-2</v>
      </c>
      <c r="C11" s="114">
        <f>SLA_B!D10</f>
        <v>4.1547158252346075E-2</v>
      </c>
      <c r="D11" s="115">
        <f>SLA_C!D10</f>
        <v>6.2109103060343625E-2</v>
      </c>
      <c r="E11" s="116">
        <f t="shared" si="0"/>
        <v>-0.11866578111600906</v>
      </c>
      <c r="F11" s="116">
        <f t="shared" si="1"/>
        <v>-0.62134607924553087</v>
      </c>
      <c r="G11" s="117">
        <f t="shared" si="2"/>
        <v>-0.15068633772033255</v>
      </c>
      <c r="H11" s="118">
        <f t="shared" si="3"/>
        <v>-6.1075618168188975E-2</v>
      </c>
      <c r="I11" s="116">
        <f t="shared" si="4"/>
        <v>-0.15777603666139037</v>
      </c>
      <c r="J11" s="117">
        <f t="shared" si="5"/>
        <v>-6.8060655083311203E-2</v>
      </c>
      <c r="K11" s="119">
        <f t="shared" si="6"/>
        <v>-0.28691230991289057</v>
      </c>
    </row>
    <row r="12" spans="1:11">
      <c r="A12" s="104" t="s">
        <v>30</v>
      </c>
      <c r="B12" s="105">
        <f>SLA_A!B9</f>
        <v>2.36731345984958E-2</v>
      </c>
      <c r="C12" s="106">
        <f>SLA_B!D11</f>
        <v>5.1791232688565871E-2</v>
      </c>
      <c r="D12" s="107">
        <f>SLA_C!D11</f>
        <v>2.9758498340391439E-2</v>
      </c>
      <c r="E12" s="108">
        <f t="shared" si="0"/>
        <v>-0.96078736682074795</v>
      </c>
      <c r="F12" s="108">
        <f t="shared" si="1"/>
        <v>0.65373489406325136</v>
      </c>
      <c r="G12" s="109">
        <f t="shared" si="2"/>
        <v>-1.2784379705716464</v>
      </c>
      <c r="H12" s="110">
        <f t="shared" si="3"/>
        <v>-0.49450382245743441</v>
      </c>
      <c r="I12" s="108">
        <f t="shared" si="4"/>
        <v>0.16600040469845062</v>
      </c>
      <c r="J12" s="109">
        <f t="shared" si="5"/>
        <v>-0.57743340953693167</v>
      </c>
      <c r="K12" s="111">
        <f t="shared" si="6"/>
        <v>-0.9059368272959154</v>
      </c>
    </row>
    <row r="13" spans="1:11">
      <c r="A13" s="112" t="s">
        <v>31</v>
      </c>
      <c r="B13" s="113">
        <f>SLA_A!B10</f>
        <v>2.96901238837416E-2</v>
      </c>
      <c r="C13" s="114">
        <f>SLA_B!D12</f>
        <v>3.6533364065921399E-2</v>
      </c>
      <c r="D13" s="115">
        <f>SLA_C!D12</f>
        <v>5.7803676385847644E-2</v>
      </c>
      <c r="E13" s="116">
        <f t="shared" si="0"/>
        <v>-0.74291340811861306</v>
      </c>
      <c r="F13" s="116">
        <f t="shared" si="1"/>
        <v>-1.2454135448813421</v>
      </c>
      <c r="G13" s="117">
        <f t="shared" si="2"/>
        <v>-0.3007747828766561</v>
      </c>
      <c r="H13" s="118">
        <f t="shared" si="3"/>
        <v>-0.38236714257096832</v>
      </c>
      <c r="I13" s="116">
        <f t="shared" si="4"/>
        <v>-0.31624310457448518</v>
      </c>
      <c r="J13" s="117">
        <f t="shared" si="5"/>
        <v>-0.13585125940958948</v>
      </c>
      <c r="K13" s="119">
        <f t="shared" si="6"/>
        <v>-0.83446150655504292</v>
      </c>
    </row>
    <row r="14" spans="1:11">
      <c r="A14" s="104" t="s">
        <v>32</v>
      </c>
      <c r="B14" s="105">
        <f>SLA_A!B11</f>
        <v>2.94127677660442E-2</v>
      </c>
      <c r="C14" s="106">
        <f>SLA_B!D13</f>
        <v>4.2334468967560358E-2</v>
      </c>
      <c r="D14" s="107">
        <f>SLA_C!D13</f>
        <v>5.3829062361131684E-2</v>
      </c>
      <c r="E14" s="108">
        <f t="shared" si="0"/>
        <v>-0.7529564167510473</v>
      </c>
      <c r="F14" s="108">
        <f t="shared" si="1"/>
        <v>-0.52334943549776158</v>
      </c>
      <c r="G14" s="109">
        <f t="shared" si="2"/>
        <v>-0.43933100138105569</v>
      </c>
      <c r="H14" s="110">
        <f t="shared" si="3"/>
        <v>-0.38753613867688641</v>
      </c>
      <c r="I14" s="108">
        <f t="shared" si="4"/>
        <v>-0.13289212321428953</v>
      </c>
      <c r="J14" s="109">
        <f t="shared" si="5"/>
        <v>-0.19843309091430056</v>
      </c>
      <c r="K14" s="111">
        <f t="shared" si="6"/>
        <v>-0.71886135280547658</v>
      </c>
    </row>
    <row r="15" spans="1:11">
      <c r="A15" s="112" t="s">
        <v>33</v>
      </c>
      <c r="B15" s="113">
        <f>SLA_A!B12</f>
        <v>1.9020279606628901E-2</v>
      </c>
      <c r="C15" s="114">
        <f>SLA_B!D14</f>
        <v>3.7438768369489152E-2</v>
      </c>
      <c r="D15" s="115">
        <f>SLA_C!D14</f>
        <v>3.7963610916724982E-2</v>
      </c>
      <c r="E15" s="116">
        <f t="shared" si="0"/>
        <v>-1.1292663001023482</v>
      </c>
      <c r="F15" s="116">
        <f t="shared" si="1"/>
        <v>-1.1327177803377624</v>
      </c>
      <c r="G15" s="117">
        <f t="shared" si="2"/>
        <v>-0.99240532339884024</v>
      </c>
      <c r="H15" s="118">
        <f t="shared" si="3"/>
        <v>-0.58121757347914826</v>
      </c>
      <c r="I15" s="116">
        <f t="shared" si="4"/>
        <v>-0.28762669952723446</v>
      </c>
      <c r="J15" s="117">
        <f t="shared" si="5"/>
        <v>-0.44824074591320096</v>
      </c>
      <c r="K15" s="119">
        <f t="shared" si="6"/>
        <v>-1.3170850189195837</v>
      </c>
    </row>
    <row r="16" spans="1:11">
      <c r="A16" s="104" t="s">
        <v>34</v>
      </c>
      <c r="B16" s="105">
        <f>SLA_A!B13</f>
        <v>3.5801690077338202E-2</v>
      </c>
      <c r="C16" s="106">
        <f>SLA_B!D15</f>
        <v>5.298813149879214E-2</v>
      </c>
      <c r="D16" s="107">
        <f>SLA_C!D15</f>
        <v>6.5119210166999258E-2</v>
      </c>
      <c r="E16" s="108">
        <f t="shared" si="0"/>
        <v>-0.52161483879356652</v>
      </c>
      <c r="F16" s="108">
        <f t="shared" si="1"/>
        <v>0.8027130091089093</v>
      </c>
      <c r="G16" s="109">
        <f t="shared" si="2"/>
        <v>-4.5753115173967344E-2</v>
      </c>
      <c r="H16" s="110">
        <f t="shared" si="3"/>
        <v>-0.26846786348519974</v>
      </c>
      <c r="I16" s="108">
        <f t="shared" si="4"/>
        <v>0.20382984842766785</v>
      </c>
      <c r="J16" s="109">
        <f t="shared" si="5"/>
        <v>-2.0665357178046434E-2</v>
      </c>
      <c r="K16" s="111">
        <f t="shared" si="6"/>
        <v>-8.5303372235578323E-2</v>
      </c>
    </row>
    <row r="17" spans="1:11">
      <c r="A17" s="112" t="s">
        <v>35</v>
      </c>
      <c r="B17" s="113">
        <f>SLA_A!B14</f>
        <v>4.2785233242518102E-2</v>
      </c>
      <c r="C17" s="114">
        <f>SLA_B!D16</f>
        <v>3.324593406798481E-2</v>
      </c>
      <c r="D17" s="115">
        <f>SLA_C!D16</f>
        <v>8.0441537356187781E-2</v>
      </c>
      <c r="E17" s="116">
        <f t="shared" si="0"/>
        <v>-0.26874216060949274</v>
      </c>
      <c r="F17" s="116">
        <f t="shared" si="1"/>
        <v>-1.6546002866950109</v>
      </c>
      <c r="G17" s="117">
        <f t="shared" si="2"/>
        <v>0.48838773493608217</v>
      </c>
      <c r="H17" s="118">
        <f t="shared" si="3"/>
        <v>-0.13831783208870779</v>
      </c>
      <c r="I17" s="116">
        <f t="shared" si="4"/>
        <v>-0.42014633102783316</v>
      </c>
      <c r="J17" s="117">
        <f t="shared" si="5"/>
        <v>0.22059059684691729</v>
      </c>
      <c r="K17" s="119">
        <f t="shared" si="6"/>
        <v>-0.33787356626962373</v>
      </c>
    </row>
    <row r="18" spans="1:11">
      <c r="A18" s="104" t="s">
        <v>36</v>
      </c>
      <c r="B18" s="105">
        <f>SLA_A!B15</f>
        <v>4.9144541832055202E-2</v>
      </c>
      <c r="C18" s="106">
        <f>SLA_B!D17</f>
        <v>3.6685098276102411E-2</v>
      </c>
      <c r="D18" s="107">
        <f>SLA_C!D17</f>
        <v>7.9538590214209379E-2</v>
      </c>
      <c r="E18" s="108">
        <f t="shared" si="0"/>
        <v>-3.8472889496051238E-2</v>
      </c>
      <c r="F18" s="108">
        <f t="shared" si="1"/>
        <v>-1.2265271725100342</v>
      </c>
      <c r="G18" s="109">
        <f t="shared" si="2"/>
        <v>0.45691073094930551</v>
      </c>
      <c r="H18" s="110">
        <f t="shared" si="3"/>
        <v>-1.9801458234961645E-2</v>
      </c>
      <c r="I18" s="108">
        <f t="shared" si="4"/>
        <v>-0.31144736017504454</v>
      </c>
      <c r="J18" s="109">
        <f t="shared" si="5"/>
        <v>0.20637334567597093</v>
      </c>
      <c r="K18" s="111">
        <f t="shared" si="6"/>
        <v>-0.12487547273403526</v>
      </c>
    </row>
    <row r="19" spans="1:11">
      <c r="A19" s="112" t="s">
        <v>37</v>
      </c>
      <c r="B19" s="113">
        <f>SLA_A!B16</f>
        <v>5.0144862112262698E-2</v>
      </c>
      <c r="C19" s="114">
        <f>SLA_B!D18</f>
        <v>4.6670930321423255E-2</v>
      </c>
      <c r="D19" s="115">
        <f>SLA_C!D18</f>
        <v>5.8633297534722642E-2</v>
      </c>
      <c r="E19" s="116">
        <f t="shared" si="0"/>
        <v>-2.2514955252736211E-3</v>
      </c>
      <c r="F19" s="116">
        <f t="shared" si="1"/>
        <v>1.6410344482890801E-2</v>
      </c>
      <c r="G19" s="117">
        <f t="shared" si="2"/>
        <v>-0.27185394466077173</v>
      </c>
      <c r="H19" s="118">
        <f t="shared" si="3"/>
        <v>-1.1588132628947592E-3</v>
      </c>
      <c r="I19" s="116">
        <f t="shared" si="4"/>
        <v>4.1670160949635491E-3</v>
      </c>
      <c r="J19" s="117">
        <f t="shared" si="5"/>
        <v>-0.12278855429438014</v>
      </c>
      <c r="K19" s="119">
        <f t="shared" si="6"/>
        <v>-0.11978035146231135</v>
      </c>
    </row>
    <row r="20" spans="1:11">
      <c r="A20" s="104" t="s">
        <v>38</v>
      </c>
      <c r="B20" s="105">
        <f>SLA_A!B17</f>
        <v>0.10253647686767151</v>
      </c>
      <c r="C20" s="106">
        <f>SLA_B!D19</f>
        <v>6.7805780697103163E-2</v>
      </c>
      <c r="D20" s="107">
        <f>SLA_C!D19</f>
        <v>0.1098841047061497</v>
      </c>
      <c r="E20" s="108">
        <f t="shared" si="0"/>
        <v>1.8948382230069065</v>
      </c>
      <c r="F20" s="108">
        <f t="shared" si="1"/>
        <v>2.6470672921204015</v>
      </c>
      <c r="G20" s="109">
        <f t="shared" si="2"/>
        <v>1.5147643263997925</v>
      </c>
      <c r="H20" s="110">
        <f t="shared" si="3"/>
        <v>0.97524673676333096</v>
      </c>
      <c r="I20" s="108">
        <f t="shared" si="4"/>
        <v>0.6721596869716786</v>
      </c>
      <c r="J20" s="109">
        <f t="shared" si="5"/>
        <v>0.68417518078475059</v>
      </c>
      <c r="K20" s="111">
        <f t="shared" si="6"/>
        <v>2.3315816045197599</v>
      </c>
    </row>
    <row r="21" spans="1:11">
      <c r="A21" s="112" t="s">
        <v>39</v>
      </c>
      <c r="B21" s="113">
        <f>SLA_A!B18</f>
        <v>4.33103766099718E-2</v>
      </c>
      <c r="C21" s="114">
        <f>SLA_B!D20</f>
        <v>4.4642656625468811E-2</v>
      </c>
      <c r="D21" s="115">
        <f>SLA_C!D20</f>
        <v>5.6455537006954479E-2</v>
      </c>
      <c r="E21" s="116">
        <f t="shared" si="0"/>
        <v>-0.24972682604111265</v>
      </c>
      <c r="F21" s="116">
        <f t="shared" si="1"/>
        <v>-0.23604908603727065</v>
      </c>
      <c r="G21" s="117">
        <f t="shared" si="2"/>
        <v>-0.34777131969626734</v>
      </c>
      <c r="H21" s="118">
        <f t="shared" si="3"/>
        <v>-0.12853090528877906</v>
      </c>
      <c r="I21" s="116">
        <f t="shared" si="4"/>
        <v>-5.9939042824131539E-2</v>
      </c>
      <c r="J21" s="117">
        <f t="shared" si="5"/>
        <v>-0.15707823413722663</v>
      </c>
      <c r="K21" s="119">
        <f t="shared" si="6"/>
        <v>-0.34554818225013723</v>
      </c>
    </row>
    <row r="22" spans="1:11">
      <c r="A22" s="104" t="s">
        <v>40</v>
      </c>
      <c r="B22" s="105">
        <f>SLA_A!B19</f>
        <v>5.7267264052910501E-2</v>
      </c>
      <c r="C22" s="106">
        <f>SLA_B!D21</f>
        <v>5.8565510519048007E-2</v>
      </c>
      <c r="D22" s="107">
        <f>SLA_C!D21</f>
        <v>6.9125172609861105E-2</v>
      </c>
      <c r="E22" s="108">
        <f t="shared" si="0"/>
        <v>0.25564923068705708</v>
      </c>
      <c r="F22" s="108">
        <f t="shared" si="1"/>
        <v>1.4969299355806105</v>
      </c>
      <c r="G22" s="109">
        <f t="shared" si="2"/>
        <v>9.3895918443391346E-2</v>
      </c>
      <c r="H22" s="110">
        <f t="shared" si="3"/>
        <v>0.13157908414363861</v>
      </c>
      <c r="I22" s="108">
        <f t="shared" si="4"/>
        <v>0.3801097009938168</v>
      </c>
      <c r="J22" s="109">
        <f t="shared" si="5"/>
        <v>4.2410067266795561E-2</v>
      </c>
      <c r="K22" s="111">
        <f t="shared" si="6"/>
        <v>0.55409885240425094</v>
      </c>
    </row>
    <row r="23" spans="1:11">
      <c r="A23" s="112" t="s">
        <v>41</v>
      </c>
      <c r="B23" s="113">
        <f>SLA_A!B20</f>
        <v>3.4389896136141698E-2</v>
      </c>
      <c r="C23" s="114">
        <f>SLA_B!D22</f>
        <v>5.3800300900797959E-2</v>
      </c>
      <c r="D23" s="115">
        <f>SLA_C!D22</f>
        <v>3.4489325639414196E-2</v>
      </c>
      <c r="E23" s="116">
        <f t="shared" si="0"/>
        <v>-0.57273561037187359</v>
      </c>
      <c r="F23" s="116">
        <f t="shared" si="1"/>
        <v>0.90380381609677174</v>
      </c>
      <c r="G23" s="117">
        <f t="shared" si="2"/>
        <v>-1.1135199340342952</v>
      </c>
      <c r="H23" s="118">
        <f t="shared" si="3"/>
        <v>-0.29477900976525129</v>
      </c>
      <c r="I23" s="116">
        <f t="shared" si="4"/>
        <v>0.22949945092811888</v>
      </c>
      <c r="J23" s="117">
        <f t="shared" si="5"/>
        <v>-0.50294470822800719</v>
      </c>
      <c r="K23" s="119">
        <f t="shared" si="6"/>
        <v>-0.56822426706513962</v>
      </c>
    </row>
    <row r="24" spans="1:11">
      <c r="A24" s="104" t="s">
        <v>42</v>
      </c>
      <c r="B24" s="105">
        <f>SLA_A!B21</f>
        <v>2.2329485641077E-2</v>
      </c>
      <c r="C24" s="106">
        <f>SLA_B!D23</f>
        <v>4.3267973856209153E-2</v>
      </c>
      <c r="D24" s="107">
        <f>SLA_C!D23</f>
        <v>3.3137254901960782E-2</v>
      </c>
      <c r="E24" s="108">
        <f t="shared" si="0"/>
        <v>-1.0094406223910495</v>
      </c>
      <c r="F24" s="108">
        <f t="shared" si="1"/>
        <v>-0.40715598830859345</v>
      </c>
      <c r="G24" s="109">
        <f t="shared" si="2"/>
        <v>-1.1606535191741474</v>
      </c>
      <c r="H24" s="110">
        <f t="shared" si="3"/>
        <v>-0.51954497275286837</v>
      </c>
      <c r="I24" s="108">
        <f t="shared" si="4"/>
        <v>-0.10338756497230013</v>
      </c>
      <c r="J24" s="109">
        <f t="shared" si="5"/>
        <v>-0.52423358371317008</v>
      </c>
      <c r="K24" s="111">
        <f t="shared" si="6"/>
        <v>-1.1471661214383386</v>
      </c>
    </row>
    <row r="25" spans="1:11">
      <c r="A25" s="112" t="s">
        <v>43</v>
      </c>
      <c r="B25" s="113">
        <f>SLA_A!B22</f>
        <v>4.4004585667661099E-2</v>
      </c>
      <c r="C25" s="114">
        <f>SLA_B!D24</f>
        <v>4.38102249843009E-2</v>
      </c>
      <c r="D25" s="115">
        <f>SLA_C!D24</f>
        <v>6.7168315974101903E-2</v>
      </c>
      <c r="E25" s="116">
        <f t="shared" si="0"/>
        <v>-0.22458965720211788</v>
      </c>
      <c r="F25" s="116">
        <f t="shared" si="1"/>
        <v>-0.3396619359674285</v>
      </c>
      <c r="G25" s="117">
        <f t="shared" si="2"/>
        <v>2.5679318310649509E-2</v>
      </c>
      <c r="H25" s="118">
        <f t="shared" si="3"/>
        <v>-0.11559315599491272</v>
      </c>
      <c r="I25" s="116">
        <f t="shared" si="4"/>
        <v>-8.6249058055935718E-2</v>
      </c>
      <c r="J25" s="117">
        <f t="shared" si="5"/>
        <v>1.1598604443884129E-2</v>
      </c>
      <c r="K25" s="119">
        <f t="shared" si="6"/>
        <v>-0.19024360960696432</v>
      </c>
    </row>
    <row r="26" spans="1:11">
      <c r="A26" s="104" t="s">
        <v>44</v>
      </c>
      <c r="B26" s="105">
        <f>SLA_A!B23</f>
        <v>2.8867583016249199E-2</v>
      </c>
      <c r="C26" s="106">
        <f>SLA_B!D25</f>
        <v>4.7983184333759046E-2</v>
      </c>
      <c r="D26" s="107">
        <f>SLA_C!D25</f>
        <v>5.3341847594721159E-2</v>
      </c>
      <c r="E26" s="108">
        <f t="shared" si="0"/>
        <v>-0.77269744569938414</v>
      </c>
      <c r="F26" s="108">
        <f t="shared" si="1"/>
        <v>0.17974673311371375</v>
      </c>
      <c r="G26" s="109">
        <f t="shared" si="2"/>
        <v>-0.45631545200030066</v>
      </c>
      <c r="H26" s="110">
        <f t="shared" si="3"/>
        <v>-0.39769657022637483</v>
      </c>
      <c r="I26" s="108">
        <f t="shared" si="4"/>
        <v>4.5642401394002899E-2</v>
      </c>
      <c r="J26" s="109">
        <f t="shared" si="5"/>
        <v>-0.20610447541314875</v>
      </c>
      <c r="K26" s="111">
        <f t="shared" si="6"/>
        <v>-0.55815864424552064</v>
      </c>
    </row>
    <row r="27" spans="1:11">
      <c r="A27" s="112" t="s">
        <v>45</v>
      </c>
      <c r="B27" s="113">
        <f>SLA_A!B24</f>
        <v>3.4446676296170597E-2</v>
      </c>
      <c r="C27" s="114">
        <f>SLA_B!D26</f>
        <v>3.7067707236962281E-2</v>
      </c>
      <c r="D27" s="115">
        <f>SLA_C!D26</f>
        <v>6.6501627485808429E-2</v>
      </c>
      <c r="E27" s="116">
        <f t="shared" si="0"/>
        <v>-0.57067961232122533</v>
      </c>
      <c r="F27" s="116">
        <f t="shared" si="1"/>
        <v>-1.1789037967480467</v>
      </c>
      <c r="G27" s="117">
        <f t="shared" si="2"/>
        <v>2.4383607525229013E-3</v>
      </c>
      <c r="H27" s="118">
        <f t="shared" si="3"/>
        <v>-0.29372081631879199</v>
      </c>
      <c r="I27" s="116">
        <f t="shared" si="4"/>
        <v>-0.29935453826605918</v>
      </c>
      <c r="J27" s="117">
        <f t="shared" si="5"/>
        <v>1.1013369404076461E-3</v>
      </c>
      <c r="K27" s="119">
        <f t="shared" si="6"/>
        <v>-0.59197401764444357</v>
      </c>
    </row>
    <row r="28" spans="1:11">
      <c r="A28" s="104" t="s">
        <v>46</v>
      </c>
      <c r="B28" s="105">
        <f>SLA_A!B25</f>
        <v>3.3428990048358601E-2</v>
      </c>
      <c r="C28" s="106">
        <f>SLA_B!D27</f>
        <v>4.4103425459357665E-2</v>
      </c>
      <c r="D28" s="107">
        <f>SLA_C!D27</f>
        <v>5.1661831322848274E-2</v>
      </c>
      <c r="E28" s="108">
        <f t="shared" si="0"/>
        <v>-0.60752982444827974</v>
      </c>
      <c r="F28" s="108">
        <f t="shared" si="1"/>
        <v>-0.30316724340758655</v>
      </c>
      <c r="G28" s="109">
        <f t="shared" si="2"/>
        <v>-0.51488131530402137</v>
      </c>
      <c r="H28" s="110">
        <f t="shared" si="3"/>
        <v>-0.31268710520276671</v>
      </c>
      <c r="I28" s="108">
        <f t="shared" si="4"/>
        <v>-7.6982100166285192E-2</v>
      </c>
      <c r="J28" s="109">
        <f t="shared" si="5"/>
        <v>-0.23255697988219221</v>
      </c>
      <c r="K28" s="111">
        <f t="shared" si="6"/>
        <v>-0.62222618525124407</v>
      </c>
    </row>
    <row r="29" spans="1:11">
      <c r="A29" s="112" t="s">
        <v>47</v>
      </c>
      <c r="B29" s="113">
        <f>SLA_A!B26</f>
        <v>9.0216112033589202E-2</v>
      </c>
      <c r="C29" s="114">
        <f>SLA_B!D28</f>
        <v>5.5009835278327604E-2</v>
      </c>
      <c r="D29" s="115">
        <f>SLA_C!D28</f>
        <v>5.5736322190789007E-2</v>
      </c>
      <c r="E29" s="116">
        <f t="shared" si="0"/>
        <v>1.4487203172233287</v>
      </c>
      <c r="F29" s="116">
        <f t="shared" si="1"/>
        <v>1.0543546814729554</v>
      </c>
      <c r="G29" s="117">
        <f t="shared" si="2"/>
        <v>-0.37284336055370537</v>
      </c>
      <c r="H29" s="118">
        <f t="shared" si="3"/>
        <v>0.74563608898111144</v>
      </c>
      <c r="I29" s="116">
        <f t="shared" si="4"/>
        <v>0.26772825714162113</v>
      </c>
      <c r="J29" s="117">
        <f t="shared" si="5"/>
        <v>-0.16840254894139831</v>
      </c>
      <c r="K29" s="119">
        <f t="shared" si="6"/>
        <v>0.84496179718133435</v>
      </c>
    </row>
    <row r="30" spans="1:11">
      <c r="A30" s="104" t="s">
        <v>48</v>
      </c>
      <c r="B30" s="105">
        <f>SLA_A!B27</f>
        <v>6.7142220445494005E-2</v>
      </c>
      <c r="C30" s="106">
        <f>SLA_B!D29</f>
        <v>4.5583671250254851E-2</v>
      </c>
      <c r="D30" s="107">
        <f>SLA_C!D29</f>
        <v>0.11899659440152836</v>
      </c>
      <c r="E30" s="108">
        <f t="shared" si="0"/>
        <v>0.61321939398097935</v>
      </c>
      <c r="F30" s="108">
        <f t="shared" si="1"/>
        <v>-0.11892090123732203</v>
      </c>
      <c r="G30" s="109">
        <f t="shared" si="2"/>
        <v>1.8324284078679809</v>
      </c>
      <c r="H30" s="110">
        <f t="shared" si="3"/>
        <v>0.31561544708070716</v>
      </c>
      <c r="I30" s="108">
        <f t="shared" si="4"/>
        <v>-3.0197130230882132E-2</v>
      </c>
      <c r="J30" s="109">
        <f t="shared" si="5"/>
        <v>0.82765484727773964</v>
      </c>
      <c r="K30" s="111">
        <f t="shared" si="6"/>
        <v>1.1130731641275646</v>
      </c>
    </row>
    <row r="31" spans="1:11">
      <c r="A31" s="112" t="s">
        <v>49</v>
      </c>
      <c r="B31" s="113">
        <f>SLA_A!B28</f>
        <v>2.47930443118916E-2</v>
      </c>
      <c r="C31" s="114">
        <f>SLA_B!D30</f>
        <v>4.1892956063650684E-2</v>
      </c>
      <c r="D31" s="115">
        <f>SLA_C!D30</f>
        <v>7.3490876011513606E-2</v>
      </c>
      <c r="E31" s="116">
        <f t="shared" si="0"/>
        <v>-0.92023566378799959</v>
      </c>
      <c r="F31" s="116">
        <f t="shared" si="1"/>
        <v>-0.57830459096354681</v>
      </c>
      <c r="G31" s="117">
        <f t="shared" si="2"/>
        <v>0.24608562810658127</v>
      </c>
      <c r="H31" s="118">
        <f t="shared" si="3"/>
        <v>-0.47363242796438626</v>
      </c>
      <c r="I31" s="116">
        <f t="shared" si="4"/>
        <v>-0.14684667593960873</v>
      </c>
      <c r="J31" s="117">
        <f t="shared" si="5"/>
        <v>0.11114975192115285</v>
      </c>
      <c r="K31" s="119">
        <f t="shared" si="6"/>
        <v>-0.50932935198284213</v>
      </c>
    </row>
    <row r="32" spans="1:11">
      <c r="A32" s="104" t="s">
        <v>50</v>
      </c>
      <c r="B32" s="105">
        <f>SLA_A!B29</f>
        <v>8.0169197969277503E-2</v>
      </c>
      <c r="C32" s="106">
        <f>SLA_B!D31</f>
        <v>5.5348347068295917E-2</v>
      </c>
      <c r="D32" s="107">
        <f>SLA_C!D31</f>
        <v>8.2368333806952729E-2</v>
      </c>
      <c r="E32" s="108">
        <f t="shared" si="0"/>
        <v>1.084923601596915</v>
      </c>
      <c r="F32" s="108">
        <f t="shared" si="1"/>
        <v>1.0964892779478881</v>
      </c>
      <c r="G32" s="109">
        <f t="shared" si="2"/>
        <v>0.55555642814391337</v>
      </c>
      <c r="H32" s="110">
        <f t="shared" si="3"/>
        <v>0.55839500662799058</v>
      </c>
      <c r="I32" s="108">
        <f t="shared" si="4"/>
        <v>0.27842733429072614</v>
      </c>
      <c r="J32" s="109">
        <f t="shared" si="5"/>
        <v>0.2509287504577612</v>
      </c>
      <c r="K32" s="111">
        <f t="shared" si="6"/>
        <v>1.0877510913764779</v>
      </c>
    </row>
    <row r="33" spans="1:11">
      <c r="A33" s="112" t="s">
        <v>51</v>
      </c>
      <c r="B33" s="113">
        <f>SLA_A!B30</f>
        <v>0.13752003453013109</v>
      </c>
      <c r="C33" s="114">
        <f>SLA_B!D32</f>
        <v>4.2528881553891076E-2</v>
      </c>
      <c r="D33" s="115">
        <f>SLA_C!D32</f>
        <v>0.15934308169930869</v>
      </c>
      <c r="E33" s="116">
        <f t="shared" si="0"/>
        <v>3.1615857334427853</v>
      </c>
      <c r="F33" s="116">
        <f t="shared" si="1"/>
        <v>-0.49915088136332625</v>
      </c>
      <c r="G33" s="117">
        <f t="shared" si="2"/>
        <v>3.2389188683638865</v>
      </c>
      <c r="H33" s="118">
        <f t="shared" si="3"/>
        <v>1.6272239667219022</v>
      </c>
      <c r="I33" s="116">
        <f t="shared" si="4"/>
        <v>-0.12674747678970236</v>
      </c>
      <c r="J33" s="117">
        <f t="shared" si="5"/>
        <v>1.4629258582929785</v>
      </c>
      <c r="K33" s="119">
        <f t="shared" si="6"/>
        <v>2.9634023482251783</v>
      </c>
    </row>
    <row r="34" spans="1:11" s="120" customFormat="1" ht="13.5" customHeight="1">
      <c r="A34" s="121" t="s">
        <v>52</v>
      </c>
      <c r="B34" s="122">
        <f>SLA_A!B31</f>
        <v>5.59180579456049E-2</v>
      </c>
      <c r="C34" s="123">
        <f>SLA_B!D33</f>
        <v>5.0049067713444556E-2</v>
      </c>
      <c r="D34" s="124">
        <f>SLA_C!D33</f>
        <v>3.7969751197829478E-2</v>
      </c>
      <c r="E34" s="125">
        <f t="shared" si="0"/>
        <v>0.20679475184918095</v>
      </c>
      <c r="F34" s="125">
        <f t="shared" si="1"/>
        <v>0.43688744474289248</v>
      </c>
      <c r="G34" s="126">
        <f t="shared" si="2"/>
        <v>-0.99219127138646812</v>
      </c>
      <c r="H34" s="127">
        <f t="shared" si="3"/>
        <v>0.10643436704620531</v>
      </c>
      <c r="I34" s="125">
        <f t="shared" si="4"/>
        <v>0.11093716014488163</v>
      </c>
      <c r="J34" s="126">
        <f t="shared" si="5"/>
        <v>-0.44814406481785846</v>
      </c>
      <c r="K34" s="128">
        <f t="shared" si="6"/>
        <v>-0.23077253762677152</v>
      </c>
    </row>
    <row r="35" spans="1:11" ht="13.5" customHeight="1">
      <c r="A35" s="129"/>
      <c r="B35" s="130"/>
      <c r="C35" s="130"/>
      <c r="D35" s="130"/>
      <c r="E35" s="116"/>
      <c r="F35" s="116"/>
      <c r="G35" s="116"/>
      <c r="H35" s="116"/>
      <c r="I35" s="116"/>
      <c r="J35" s="116"/>
      <c r="K35" s="116"/>
    </row>
    <row r="36" spans="1:11">
      <c r="A36" s="131" t="s">
        <v>88</v>
      </c>
      <c r="B36" s="132">
        <f t="shared" ref="B36:K36" si="7">AVERAGE(B9:B34)</f>
        <v>5.02070412938962E-2</v>
      </c>
      <c r="C36" s="133">
        <f t="shared" si="7"/>
        <v>4.65390886627947E-2</v>
      </c>
      <c r="D36" s="134">
        <f t="shared" si="7"/>
        <v>6.6431680839249316E-2</v>
      </c>
      <c r="E36" s="135">
        <f t="shared" si="7"/>
        <v>-1.2383256813126746E-16</v>
      </c>
      <c r="F36" s="136">
        <f t="shared" si="7"/>
        <v>-7.6007576301260713E-16</v>
      </c>
      <c r="G36" s="137">
        <f t="shared" si="7"/>
        <v>3.7149770439380239E-16</v>
      </c>
      <c r="H36" s="135">
        <f t="shared" si="7"/>
        <v>-5.2842345883601198E-17</v>
      </c>
      <c r="I36" s="136">
        <f t="shared" si="7"/>
        <v>-1.8735013540549517E-16</v>
      </c>
      <c r="J36" s="137">
        <f t="shared" si="7"/>
        <v>1.5585823230314696E-16</v>
      </c>
      <c r="K36" s="138">
        <f t="shared" si="7"/>
        <v>-1.1956247957501685E-16</v>
      </c>
    </row>
    <row r="37" spans="1:11" ht="13.5" customHeight="1">
      <c r="A37" s="139" t="s">
        <v>89</v>
      </c>
      <c r="B37" s="140">
        <f t="shared" ref="B37:K37" si="8">STDEV(B9:B34)</f>
        <v>2.76168355368798E-2</v>
      </c>
      <c r="C37" s="141">
        <f t="shared" si="8"/>
        <v>8.0340579544817825E-3</v>
      </c>
      <c r="D37" s="142">
        <f t="shared" si="8"/>
        <v>2.86859302860503E-2</v>
      </c>
      <c r="E37" s="143">
        <f t="shared" si="8"/>
        <v>1.0000000000000004</v>
      </c>
      <c r="F37" s="144">
        <f t="shared" si="8"/>
        <v>1.0000000000000098</v>
      </c>
      <c r="G37" s="145">
        <f t="shared" si="8"/>
        <v>0.99999999999999845</v>
      </c>
      <c r="H37" s="143">
        <f t="shared" si="8"/>
        <v>0.51468601642187617</v>
      </c>
      <c r="I37" s="144">
        <f t="shared" si="8"/>
        <v>0.25392618048378351</v>
      </c>
      <c r="J37" s="145">
        <f t="shared" si="8"/>
        <v>0.45167104140276332</v>
      </c>
      <c r="K37" s="146">
        <f t="shared" si="8"/>
        <v>1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4" customWidth="1"/>
    <col min="2" max="2" width="17.42578125" style="14" customWidth="1"/>
    <col min="3" max="3" width="20" style="14" customWidth="1"/>
    <col min="4" max="4" width="16.5703125" style="14" customWidth="1"/>
    <col min="5" max="16384" width="16.5703125" style="14"/>
  </cols>
  <sheetData>
    <row r="1" spans="1:7" ht="21" customHeight="1">
      <c r="B1" s="210" t="s">
        <v>14</v>
      </c>
      <c r="C1" s="210"/>
      <c r="D1" s="210"/>
      <c r="E1" s="210"/>
      <c r="F1" s="148"/>
      <c r="G1" s="148"/>
    </row>
    <row r="2" spans="1:7" ht="20.25" customHeight="1">
      <c r="A2" s="147"/>
      <c r="B2" s="149" t="str">
        <f>Info!A6</f>
        <v>Referenzjahr 2009</v>
      </c>
      <c r="C2" s="147"/>
      <c r="D2" s="147"/>
      <c r="E2" s="208" t="s">
        <v>90</v>
      </c>
      <c r="F2" s="209"/>
      <c r="G2" s="150">
        <v>233999964.68407699</v>
      </c>
    </row>
    <row r="3" spans="1:7" ht="33" customHeight="1">
      <c r="A3" s="147"/>
      <c r="B3" s="147"/>
      <c r="C3" s="147"/>
      <c r="D3" s="147"/>
      <c r="E3" s="147"/>
      <c r="F3" s="147"/>
      <c r="G3" s="17" t="str">
        <f>Info!$C$28</f>
        <v>FA_2009_20120423</v>
      </c>
    </row>
    <row r="4" spans="1:7" s="1" customFormat="1">
      <c r="A4" s="130"/>
      <c r="B4" s="151" t="s">
        <v>54</v>
      </c>
      <c r="C4" s="152" t="s">
        <v>56</v>
      </c>
      <c r="D4" s="152" t="s">
        <v>57</v>
      </c>
      <c r="E4" s="152" t="s">
        <v>67</v>
      </c>
      <c r="F4" s="152" t="s">
        <v>68</v>
      </c>
      <c r="G4" s="153" t="s">
        <v>69</v>
      </c>
    </row>
    <row r="5" spans="1:7" s="154" customFormat="1" ht="11.25" customHeight="1">
      <c r="A5" s="155"/>
      <c r="B5" s="156" t="s">
        <v>58</v>
      </c>
      <c r="C5" s="157"/>
      <c r="D5" s="157"/>
      <c r="E5" s="158" t="s">
        <v>91</v>
      </c>
      <c r="F5" s="158" t="s">
        <v>92</v>
      </c>
      <c r="G5" s="159" t="s">
        <v>93</v>
      </c>
    </row>
    <row r="6" spans="1:7" ht="25.5" customHeight="1">
      <c r="A6" s="130"/>
      <c r="B6" s="160" t="s">
        <v>94</v>
      </c>
      <c r="C6" s="86" t="s">
        <v>60</v>
      </c>
      <c r="D6" s="86" t="s">
        <v>95</v>
      </c>
      <c r="E6" s="86" t="s">
        <v>96</v>
      </c>
      <c r="F6" s="86" t="s">
        <v>97</v>
      </c>
      <c r="G6" s="161" t="s">
        <v>98</v>
      </c>
    </row>
    <row r="7" spans="1:7">
      <c r="A7" s="28"/>
      <c r="B7" s="162" t="s">
        <v>27</v>
      </c>
      <c r="C7" s="163">
        <f>SLA_B!B8</f>
        <v>1284052</v>
      </c>
      <c r="D7" s="164">
        <f>ROUND(Index!K9,3)</f>
        <v>0.315</v>
      </c>
      <c r="E7" s="165">
        <f t="shared" ref="E7:E32" si="0">D7-D$35</f>
        <v>1.6319999999999999</v>
      </c>
      <c r="F7" s="163">
        <f t="shared" ref="F7:F32" si="1">IF(E7&gt;E$36,C7*(E7-E$36),0)</f>
        <v>404426.99338461546</v>
      </c>
      <c r="G7" s="166">
        <f t="shared" ref="G7:G32" si="2">F7/F$34*G$2</f>
        <v>26081637.590313066</v>
      </c>
    </row>
    <row r="8" spans="1:7">
      <c r="A8" s="28"/>
      <c r="B8" s="167" t="s">
        <v>28</v>
      </c>
      <c r="C8" s="168">
        <f>SLA_B!B9</f>
        <v>958897</v>
      </c>
      <c r="D8" s="169">
        <f>ROUND(Index!K10,3)</f>
        <v>0.28499999999999998</v>
      </c>
      <c r="E8" s="170">
        <f t="shared" si="0"/>
        <v>1.6019999999999999</v>
      </c>
      <c r="F8" s="168">
        <f t="shared" si="1"/>
        <v>273248.76434615388</v>
      </c>
      <c r="G8" s="171">
        <f t="shared" si="2"/>
        <v>17621907.934566535</v>
      </c>
    </row>
    <row r="9" spans="1:7">
      <c r="A9" s="28"/>
      <c r="B9" s="172" t="s">
        <v>29</v>
      </c>
      <c r="C9" s="173">
        <f>SLA_B!B10</f>
        <v>359110</v>
      </c>
      <c r="D9" s="174">
        <f>ROUND(Index!K11,3)</f>
        <v>-0.28699999999999998</v>
      </c>
      <c r="E9" s="175">
        <f t="shared" si="0"/>
        <v>1.03</v>
      </c>
      <c r="F9" s="173">
        <f t="shared" si="1"/>
        <v>0</v>
      </c>
      <c r="G9" s="176">
        <f t="shared" si="2"/>
        <v>0</v>
      </c>
    </row>
    <row r="10" spans="1:7">
      <c r="A10" s="28"/>
      <c r="B10" s="167" t="s">
        <v>30</v>
      </c>
      <c r="C10" s="168">
        <f>SLA_B!B11</f>
        <v>34948</v>
      </c>
      <c r="D10" s="169">
        <f>ROUND(Index!K12,3)</f>
        <v>-0.90600000000000003</v>
      </c>
      <c r="E10" s="170">
        <f t="shared" si="0"/>
        <v>0.41099999999999992</v>
      </c>
      <c r="F10" s="168">
        <f t="shared" si="1"/>
        <v>0</v>
      </c>
      <c r="G10" s="171">
        <f t="shared" si="2"/>
        <v>0</v>
      </c>
    </row>
    <row r="11" spans="1:7">
      <c r="A11" s="28"/>
      <c r="B11" s="172" t="s">
        <v>31</v>
      </c>
      <c r="C11" s="173">
        <f>SLA_B!B12</f>
        <v>138832</v>
      </c>
      <c r="D11" s="174">
        <f>ROUND(Index!K13,3)</f>
        <v>-0.83399999999999996</v>
      </c>
      <c r="E11" s="175">
        <f t="shared" si="0"/>
        <v>0.48299999999999998</v>
      </c>
      <c r="F11" s="173">
        <f t="shared" si="1"/>
        <v>0</v>
      </c>
      <c r="G11" s="176">
        <f t="shared" si="2"/>
        <v>0</v>
      </c>
    </row>
    <row r="12" spans="1:7">
      <c r="A12" s="28"/>
      <c r="B12" s="167" t="s">
        <v>32</v>
      </c>
      <c r="C12" s="168">
        <f>SLA_B!B13</f>
        <v>33755</v>
      </c>
      <c r="D12" s="169">
        <f>ROUND(Index!K14,3)</f>
        <v>-0.71899999999999997</v>
      </c>
      <c r="E12" s="170">
        <f t="shared" si="0"/>
        <v>0.59799999999999998</v>
      </c>
      <c r="F12" s="168">
        <f t="shared" si="1"/>
        <v>0</v>
      </c>
      <c r="G12" s="171">
        <f t="shared" si="2"/>
        <v>0</v>
      </c>
    </row>
    <row r="13" spans="1:7">
      <c r="A13" s="28"/>
      <c r="B13" s="172" t="s">
        <v>33</v>
      </c>
      <c r="C13" s="173">
        <f>SLA_B!B14</f>
        <v>40012</v>
      </c>
      <c r="D13" s="174">
        <f>ROUND(Index!K15,3)</f>
        <v>-1.3169999999999999</v>
      </c>
      <c r="E13" s="175">
        <f t="shared" si="0"/>
        <v>0</v>
      </c>
      <c r="F13" s="173">
        <f t="shared" si="1"/>
        <v>0</v>
      </c>
      <c r="G13" s="176">
        <f t="shared" si="2"/>
        <v>0</v>
      </c>
    </row>
    <row r="14" spans="1:7">
      <c r="A14" s="28"/>
      <c r="B14" s="167" t="s">
        <v>34</v>
      </c>
      <c r="C14" s="168">
        <f>SLA_B!B15</f>
        <v>38084</v>
      </c>
      <c r="D14" s="169">
        <f>ROUND(Index!K16,3)</f>
        <v>-8.5000000000000006E-2</v>
      </c>
      <c r="E14" s="170">
        <f t="shared" si="0"/>
        <v>1.232</v>
      </c>
      <c r="F14" s="168">
        <f t="shared" si="1"/>
        <v>0</v>
      </c>
      <c r="G14" s="171">
        <f t="shared" si="2"/>
        <v>0</v>
      </c>
    </row>
    <row r="15" spans="1:7">
      <c r="A15" s="28"/>
      <c r="B15" s="172" t="s">
        <v>35</v>
      </c>
      <c r="C15" s="173">
        <f>SLA_B!B16</f>
        <v>107171</v>
      </c>
      <c r="D15" s="174">
        <f>ROUND(Index!K17,3)</f>
        <v>-0.33800000000000002</v>
      </c>
      <c r="E15" s="175">
        <f t="shared" si="0"/>
        <v>0.97899999999999987</v>
      </c>
      <c r="F15" s="173">
        <f t="shared" si="1"/>
        <v>0</v>
      </c>
      <c r="G15" s="176">
        <f t="shared" si="2"/>
        <v>0</v>
      </c>
    </row>
    <row r="16" spans="1:7">
      <c r="A16" s="28"/>
      <c r="B16" s="167" t="s">
        <v>36</v>
      </c>
      <c r="C16" s="168">
        <f>SLA_B!B17</f>
        <v>258252</v>
      </c>
      <c r="D16" s="169">
        <f>ROUND(Index!K18,3)</f>
        <v>-0.125</v>
      </c>
      <c r="E16" s="170">
        <f t="shared" si="0"/>
        <v>1.1919999999999999</v>
      </c>
      <c r="F16" s="168">
        <f t="shared" si="1"/>
        <v>0</v>
      </c>
      <c r="G16" s="171">
        <f t="shared" si="2"/>
        <v>0</v>
      </c>
    </row>
    <row r="17" spans="1:7">
      <c r="A17" s="28"/>
      <c r="B17" s="172" t="s">
        <v>37</v>
      </c>
      <c r="C17" s="173">
        <f>SLA_B!B18</f>
        <v>248613</v>
      </c>
      <c r="D17" s="174">
        <f>ROUND(Index!K19,3)</f>
        <v>-0.12</v>
      </c>
      <c r="E17" s="175">
        <f t="shared" si="0"/>
        <v>1.1970000000000001</v>
      </c>
      <c r="F17" s="173">
        <f t="shared" si="1"/>
        <v>0</v>
      </c>
      <c r="G17" s="176">
        <f t="shared" si="2"/>
        <v>0</v>
      </c>
    </row>
    <row r="18" spans="1:7">
      <c r="A18" s="28"/>
      <c r="B18" s="167" t="s">
        <v>38</v>
      </c>
      <c r="C18" s="168">
        <f>SLA_B!B19</f>
        <v>184822</v>
      </c>
      <c r="D18" s="169">
        <f>ROUND(Index!K20,3)</f>
        <v>2.3319999999999999</v>
      </c>
      <c r="E18" s="170">
        <f t="shared" si="0"/>
        <v>3.649</v>
      </c>
      <c r="F18" s="168">
        <f t="shared" si="1"/>
        <v>430997.79546153848</v>
      </c>
      <c r="G18" s="171">
        <f t="shared" si="2"/>
        <v>27795197.865937848</v>
      </c>
    </row>
    <row r="19" spans="1:7">
      <c r="A19" s="28"/>
      <c r="B19" s="172" t="s">
        <v>39</v>
      </c>
      <c r="C19" s="173">
        <f>SLA_B!B20</f>
        <v>267166</v>
      </c>
      <c r="D19" s="174">
        <f>ROUND(Index!K21,3)</f>
        <v>-0.34599999999999997</v>
      </c>
      <c r="E19" s="175">
        <f t="shared" si="0"/>
        <v>0.97099999999999997</v>
      </c>
      <c r="F19" s="173">
        <f t="shared" si="1"/>
        <v>0</v>
      </c>
      <c r="G19" s="176">
        <f t="shared" si="2"/>
        <v>0</v>
      </c>
    </row>
    <row r="20" spans="1:7">
      <c r="A20" s="28"/>
      <c r="B20" s="167" t="s">
        <v>40</v>
      </c>
      <c r="C20" s="168">
        <f>SLA_B!B21</f>
        <v>73866</v>
      </c>
      <c r="D20" s="169">
        <f>ROUND(Index!K22,3)</f>
        <v>0.55400000000000005</v>
      </c>
      <c r="E20" s="170">
        <f t="shared" si="0"/>
        <v>1.871</v>
      </c>
      <c r="F20" s="168">
        <f t="shared" si="1"/>
        <v>40918.92300000001</v>
      </c>
      <c r="G20" s="171">
        <f t="shared" si="2"/>
        <v>2638875.5887443293</v>
      </c>
    </row>
    <row r="21" spans="1:7">
      <c r="A21" s="28"/>
      <c r="B21" s="172" t="s">
        <v>41</v>
      </c>
      <c r="C21" s="173">
        <f>SLA_B!B22</f>
        <v>52509</v>
      </c>
      <c r="D21" s="174">
        <f>ROUND(Index!K23,3)</f>
        <v>-0.56799999999999995</v>
      </c>
      <c r="E21" s="175">
        <f t="shared" si="0"/>
        <v>0.749</v>
      </c>
      <c r="F21" s="173">
        <f t="shared" si="1"/>
        <v>0</v>
      </c>
      <c r="G21" s="176">
        <f t="shared" si="2"/>
        <v>0</v>
      </c>
    </row>
    <row r="22" spans="1:7">
      <c r="A22" s="28"/>
      <c r="B22" s="167" t="s">
        <v>42</v>
      </c>
      <c r="C22" s="168">
        <f>SLA_B!B23</f>
        <v>15300</v>
      </c>
      <c r="D22" s="169">
        <f>ROUND(Index!K24,3)</f>
        <v>-1.147</v>
      </c>
      <c r="E22" s="170">
        <f t="shared" si="0"/>
        <v>0.16999999999999993</v>
      </c>
      <c r="F22" s="168">
        <f t="shared" si="1"/>
        <v>0</v>
      </c>
      <c r="G22" s="171">
        <f t="shared" si="2"/>
        <v>0</v>
      </c>
    </row>
    <row r="23" spans="1:7">
      <c r="A23" s="28"/>
      <c r="B23" s="172" t="s">
        <v>43</v>
      </c>
      <c r="C23" s="173">
        <f>SLA_B!B24</f>
        <v>461810</v>
      </c>
      <c r="D23" s="174">
        <f>ROUND(Index!K25,3)</f>
        <v>-0.19</v>
      </c>
      <c r="E23" s="175">
        <f t="shared" si="0"/>
        <v>1.127</v>
      </c>
      <c r="F23" s="173">
        <f t="shared" si="1"/>
        <v>0</v>
      </c>
      <c r="G23" s="176">
        <f t="shared" si="2"/>
        <v>0</v>
      </c>
    </row>
    <row r="24" spans="1:7">
      <c r="A24" s="28"/>
      <c r="B24" s="167" t="s">
        <v>44</v>
      </c>
      <c r="C24" s="168">
        <f>SLA_B!B25</f>
        <v>187920</v>
      </c>
      <c r="D24" s="169">
        <f>ROUND(Index!K26,3)</f>
        <v>-0.55800000000000005</v>
      </c>
      <c r="E24" s="170">
        <f t="shared" si="0"/>
        <v>0.7589999999999999</v>
      </c>
      <c r="F24" s="168">
        <f t="shared" si="1"/>
        <v>0</v>
      </c>
      <c r="G24" s="171">
        <f t="shared" si="2"/>
        <v>0</v>
      </c>
    </row>
    <row r="25" spans="1:7">
      <c r="A25" s="28"/>
      <c r="B25" s="172" t="s">
        <v>45</v>
      </c>
      <c r="C25" s="173">
        <f>SLA_B!B26</f>
        <v>574813</v>
      </c>
      <c r="D25" s="174">
        <f>ROUND(Index!K27,3)</f>
        <v>-0.59199999999999997</v>
      </c>
      <c r="E25" s="175">
        <f t="shared" si="0"/>
        <v>0.72499999999999998</v>
      </c>
      <c r="F25" s="173">
        <f t="shared" si="1"/>
        <v>0</v>
      </c>
      <c r="G25" s="176">
        <f t="shared" si="2"/>
        <v>0</v>
      </c>
    </row>
    <row r="26" spans="1:7">
      <c r="A26" s="28"/>
      <c r="B26" s="167" t="s">
        <v>46</v>
      </c>
      <c r="C26" s="168">
        <f>SLA_B!B27</f>
        <v>235764</v>
      </c>
      <c r="D26" s="169">
        <f>ROUND(Index!K28,3)</f>
        <v>-0.622</v>
      </c>
      <c r="E26" s="170">
        <f t="shared" si="0"/>
        <v>0.69499999999999995</v>
      </c>
      <c r="F26" s="168">
        <f t="shared" si="1"/>
        <v>0</v>
      </c>
      <c r="G26" s="171">
        <f t="shared" si="2"/>
        <v>0</v>
      </c>
    </row>
    <row r="27" spans="1:7">
      <c r="A27" s="28"/>
      <c r="B27" s="172" t="s">
        <v>47</v>
      </c>
      <c r="C27" s="173">
        <f>SLA_B!B28</f>
        <v>324851</v>
      </c>
      <c r="D27" s="174">
        <f>ROUND(Index!K29,3)</f>
        <v>0.84499999999999997</v>
      </c>
      <c r="E27" s="175">
        <f t="shared" si="0"/>
        <v>2.1619999999999999</v>
      </c>
      <c r="F27" s="173">
        <f t="shared" si="1"/>
        <v>274486.60073076928</v>
      </c>
      <c r="G27" s="176">
        <f t="shared" si="2"/>
        <v>17701736.433919299</v>
      </c>
    </row>
    <row r="28" spans="1:7">
      <c r="A28" s="28"/>
      <c r="B28" s="167" t="s">
        <v>48</v>
      </c>
      <c r="C28" s="168">
        <f>SLA_B!B29</f>
        <v>662145</v>
      </c>
      <c r="D28" s="169">
        <f>ROUND(Index!K30,3)</f>
        <v>1.113</v>
      </c>
      <c r="E28" s="170">
        <f t="shared" si="0"/>
        <v>2.4299999999999997</v>
      </c>
      <c r="F28" s="168">
        <f t="shared" si="1"/>
        <v>736941.91788461525</v>
      </c>
      <c r="G28" s="171">
        <f t="shared" si="2"/>
        <v>47525640.824616492</v>
      </c>
    </row>
    <row r="29" spans="1:7">
      <c r="A29" s="28"/>
      <c r="B29" s="172" t="s">
        <v>49</v>
      </c>
      <c r="C29" s="173">
        <f>SLA_B!B30</f>
        <v>294608</v>
      </c>
      <c r="D29" s="174">
        <f>ROUND(Index!K31,3)</f>
        <v>-0.50900000000000001</v>
      </c>
      <c r="E29" s="175">
        <f t="shared" si="0"/>
        <v>0.80799999999999994</v>
      </c>
      <c r="F29" s="173">
        <f t="shared" si="1"/>
        <v>0</v>
      </c>
      <c r="G29" s="176">
        <f t="shared" si="2"/>
        <v>0</v>
      </c>
    </row>
    <row r="30" spans="1:7">
      <c r="A30" s="28"/>
      <c r="B30" s="167" t="s">
        <v>50</v>
      </c>
      <c r="C30" s="168">
        <f>SLA_B!B31</f>
        <v>168912</v>
      </c>
      <c r="D30" s="169">
        <f>ROUND(Index!K32,3)</f>
        <v>1.0880000000000001</v>
      </c>
      <c r="E30" s="170">
        <f t="shared" si="0"/>
        <v>2.4050000000000002</v>
      </c>
      <c r="F30" s="168">
        <f t="shared" si="1"/>
        <v>183769.75938461546</v>
      </c>
      <c r="G30" s="171">
        <f t="shared" si="2"/>
        <v>11851375.755649306</v>
      </c>
    </row>
    <row r="31" spans="1:7">
      <c r="A31" s="28"/>
      <c r="B31" s="172" t="s">
        <v>51</v>
      </c>
      <c r="C31" s="173">
        <f>SLA_B!B32</f>
        <v>433235</v>
      </c>
      <c r="D31" s="174">
        <f>ROUND(Index!K33,3)</f>
        <v>2.9630000000000001</v>
      </c>
      <c r="E31" s="175">
        <f t="shared" si="0"/>
        <v>4.28</v>
      </c>
      <c r="F31" s="173">
        <f t="shared" si="1"/>
        <v>1283658.6421153848</v>
      </c>
      <c r="G31" s="176">
        <f t="shared" si="2"/>
        <v>82783592.690330148</v>
      </c>
    </row>
    <row r="32" spans="1:7">
      <c r="A32" s="28"/>
      <c r="B32" s="167" t="s">
        <v>52</v>
      </c>
      <c r="C32" s="177">
        <f>SLA_B!B33</f>
        <v>69292</v>
      </c>
      <c r="D32" s="178">
        <f>ROUND(Index!K34,3)</f>
        <v>-0.23100000000000001</v>
      </c>
      <c r="E32" s="179">
        <f t="shared" si="0"/>
        <v>1.0859999999999999</v>
      </c>
      <c r="F32" s="168">
        <f t="shared" si="1"/>
        <v>0</v>
      </c>
      <c r="G32" s="171">
        <f t="shared" si="2"/>
        <v>0</v>
      </c>
    </row>
    <row r="33" spans="1:7" ht="7.5" customHeight="1">
      <c r="A33" s="28"/>
      <c r="B33" s="162"/>
      <c r="C33" s="180"/>
      <c r="D33" s="180"/>
      <c r="E33" s="165"/>
      <c r="F33" s="163"/>
      <c r="G33" s="181"/>
    </row>
    <row r="34" spans="1:7">
      <c r="A34" s="28"/>
      <c r="B34" s="182" t="s">
        <v>63</v>
      </c>
      <c r="C34" s="183">
        <f>SUM(C7:C32)</f>
        <v>7508739</v>
      </c>
      <c r="D34" s="184"/>
      <c r="E34" s="184"/>
      <c r="F34" s="183">
        <f>SUM(F7:F32)</f>
        <v>3628449.3963076924</v>
      </c>
      <c r="G34" s="171">
        <f>SUM(G7:G32)</f>
        <v>233999964.68407699</v>
      </c>
    </row>
    <row r="35" spans="1:7" s="185" customFormat="1">
      <c r="A35" s="186"/>
      <c r="B35" s="187" t="s">
        <v>99</v>
      </c>
      <c r="C35" s="186"/>
      <c r="D35" s="188">
        <f>MIN(D7:D32)</f>
        <v>-1.3169999999999999</v>
      </c>
      <c r="E35" s="188">
        <f>MIN(E7:E32)</f>
        <v>0</v>
      </c>
      <c r="F35" s="186"/>
      <c r="G35" s="189"/>
    </row>
    <row r="36" spans="1:7" s="185" customFormat="1">
      <c r="A36" s="186"/>
      <c r="B36" s="190" t="s">
        <v>88</v>
      </c>
      <c r="C36" s="191"/>
      <c r="D36" s="192">
        <f>AVERAGE(D7:D32)</f>
        <v>3.8461538461545971E-5</v>
      </c>
      <c r="E36" s="192">
        <f>AVERAGE(E7:E32)</f>
        <v>1.3170384615384614</v>
      </c>
      <c r="F36" s="191"/>
      <c r="G36" s="193"/>
    </row>
  </sheetData>
  <mergeCells count="2">
    <mergeCell ref="E2:F2"/>
    <mergeCell ref="B1:E1"/>
  </mergeCells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SLA_A</vt:lpstr>
      <vt:lpstr>SLA_B</vt:lpstr>
      <vt:lpstr>SLA_C</vt:lpstr>
      <vt:lpstr>Index</vt:lpstr>
      <vt:lpstr>Total_SLA_AC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U80748513</cp:lastModifiedBy>
  <cp:lastPrinted>2011-12-22T15:25:33Z</cp:lastPrinted>
  <dcterms:created xsi:type="dcterms:W3CDTF">2006-05-21T10:23:50Z</dcterms:created>
  <dcterms:modified xsi:type="dcterms:W3CDTF">2012-05-15T07:38:03Z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