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G6"/>
  <c r="D5" i="2" s="1"/>
  <c r="R3" i="1"/>
  <c r="J3"/>
  <c r="D3"/>
  <c r="C3"/>
  <c r="B1"/>
  <c r="N10" l="1"/>
  <c r="R10" s="1"/>
  <c r="J9" i="2" s="1"/>
  <c r="N8" i="1"/>
  <c r="R8" s="1"/>
  <c r="J7" i="2" s="1"/>
  <c r="N12" i="1"/>
  <c r="R12" s="1"/>
  <c r="J11" i="2" s="1"/>
  <c r="N16" i="1"/>
  <c r="R16" s="1"/>
  <c r="J15" i="2" s="1"/>
  <c r="N20" i="1"/>
  <c r="R20" s="1"/>
  <c r="J19" i="2" s="1"/>
  <c r="N24" i="1"/>
  <c r="R24" s="1"/>
  <c r="J23" i="2" s="1"/>
  <c r="N14" i="1"/>
  <c r="R14" s="1"/>
  <c r="J13" i="2" s="1"/>
  <c r="N18" i="1"/>
  <c r="R18" s="1"/>
  <c r="J17" i="2" s="1"/>
  <c r="N22" i="1"/>
  <c r="R22" s="1"/>
  <c r="J21" i="2" s="1"/>
  <c r="N26" i="1"/>
  <c r="R26" s="1"/>
  <c r="J25" i="2" s="1"/>
  <c r="N28" i="1"/>
  <c r="R28" s="1"/>
  <c r="J27" i="2" s="1"/>
  <c r="N30" i="1"/>
  <c r="R30" s="1"/>
  <c r="J29" i="2" s="1"/>
  <c r="H32" i="1"/>
  <c r="N7"/>
  <c r="R7" s="1"/>
  <c r="J6" i="2" s="1"/>
  <c r="N9" i="1"/>
  <c r="R9" s="1"/>
  <c r="J8" i="2" s="1"/>
  <c r="N11" i="1"/>
  <c r="R11" s="1"/>
  <c r="J10" i="2" s="1"/>
  <c r="N13" i="1"/>
  <c r="R13" s="1"/>
  <c r="J12" i="2" s="1"/>
  <c r="N15" i="1"/>
  <c r="R15" s="1"/>
  <c r="J14" i="2" s="1"/>
  <c r="N17" i="1"/>
  <c r="R17" s="1"/>
  <c r="J16" i="2" s="1"/>
  <c r="N19" i="1"/>
  <c r="R19" s="1"/>
  <c r="J18" i="2" s="1"/>
  <c r="N21" i="1"/>
  <c r="R21" s="1"/>
  <c r="J20" i="2" s="1"/>
  <c r="N23" i="1"/>
  <c r="R23" s="1"/>
  <c r="J22" i="2" s="1"/>
  <c r="N25" i="1"/>
  <c r="R25" s="1"/>
  <c r="J24" i="2" s="1"/>
  <c r="N27" i="1"/>
  <c r="R27" s="1"/>
  <c r="J26" i="2" s="1"/>
  <c r="N29" i="1"/>
  <c r="R29" s="1"/>
  <c r="J28" i="2" s="1"/>
  <c r="N31" i="1"/>
  <c r="R31" s="1"/>
  <c r="J30" i="2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G32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<sst xmlns="http://schemas.openxmlformats.org/spreadsheetml/2006/main" count="88" uniqueCount="77">
  <si>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</si>
  <si>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</si>
  <si>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</si>
  <si>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</si>
  <si>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</si>
  <si>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</si>
  <si>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</si>
  <si>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</si>
  <si>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</si>
  <si>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</si>
  <si>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</si>
  <si>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</si>
  <si>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</si>
  <si>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</si>
  <si>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</si>
  <si>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</si>
  <si>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</si>
  <si>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</si>
  <si>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</si>
  <si>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</si>
  <si>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</si>
  <si>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</si>
  <si>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</si>
  <si>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</si>
  <si>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</si>
  <si>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</si>
  <si>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</si>
  <si>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</si>
  <si>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</si>
  <si>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</si>
  <si>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</si>
  <si>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</si>
  <si>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</si>
  <si>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</si>
  <si>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</si>
  <si>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</si>
  <si>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</si>
  <si>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</si>
  <si>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</si>
  <si>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</si>
  <si>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</si>
  <si>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</si>
  <si>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</si>
  <si>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Test</t>
  </si>
  <si>
    <t>WS</t>
  </si>
  <si>
    <t>FA_2009_20120423</t>
  </si>
  <si>
    <t>SWS</t>
  </si>
  <si>
    <t>Zahlungen_2009_20120423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</si>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</sst>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5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8" ht="18" customHeight="1">
      <c r="B1" s="104" t="str">
        <f>"Zahlungen "&amp;R35</f>
        <v>Zahlungen 2009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2.5" customHeight="1">
      <c r="B2" s="5" t="s">
        <v>0</v>
      </c>
    </row>
    <row r="3" spans="1:18" ht="15.75" customHeight="1">
      <c r="A3" s="6"/>
      <c r="B3" s="7"/>
      <c r="C3" s="112" t="str">
        <f>"RI "&amp;R35</f>
        <v>RI 2009</v>
      </c>
      <c r="D3" s="128" t="str">
        <f>"Ressourcenausgleich "&amp;R35</f>
        <v>Ressourcenausgleich 2009</v>
      </c>
      <c r="E3" s="102"/>
      <c r="F3" s="102"/>
      <c r="G3" s="102"/>
      <c r="H3" s="129"/>
      <c r="I3" s="112" t="s">
        <v>1</v>
      </c>
      <c r="J3" s="101" t="str">
        <f>"Lastenausgleich "&amp;R35</f>
        <v>Lastenausgleich 2009</v>
      </c>
      <c r="K3" s="102"/>
      <c r="L3" s="102"/>
      <c r="M3" s="103"/>
      <c r="N3" s="114" t="s">
        <v>2</v>
      </c>
      <c r="O3" s="108" t="s">
        <v>3</v>
      </c>
      <c r="P3" s="106"/>
      <c r="Q3" s="124"/>
      <c r="R3" s="117" t="str">
        <f>"Total Zahlungen "&amp;R35&amp;" Netto"</f>
        <v>Total Zahlungen 2009 Netto</v>
      </c>
    </row>
    <row r="4" spans="1:18" ht="15.75" customHeight="1">
      <c r="A4" s="6"/>
      <c r="B4" s="8"/>
      <c r="C4" s="112"/>
      <c r="D4" s="122" t="s">
        <v>4</v>
      </c>
      <c r="E4" s="123"/>
      <c r="F4" s="9" t="s">
        <v>5</v>
      </c>
      <c r="G4" s="120" t="s">
        <v>6</v>
      </c>
      <c r="H4" s="121"/>
      <c r="I4" s="112"/>
      <c r="J4" s="108" t="s">
        <v>7</v>
      </c>
      <c r="K4" s="106" t="s">
        <v>8</v>
      </c>
      <c r="L4" s="106" t="s">
        <v>9</v>
      </c>
      <c r="M4" s="110" t="s">
        <v>6</v>
      </c>
      <c r="N4" s="115"/>
      <c r="O4" s="125"/>
      <c r="P4" s="126"/>
      <c r="Q4" s="127"/>
      <c r="R4" s="118"/>
    </row>
    <row r="5" spans="1:18" ht="21" customHeight="1">
      <c r="A5" s="10"/>
      <c r="B5" s="11"/>
      <c r="C5" s="113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3"/>
      <c r="J5" s="109"/>
      <c r="K5" s="107"/>
      <c r="L5" s="107"/>
      <c r="M5" s="111"/>
      <c r="N5" s="116"/>
      <c r="O5" s="15" t="s">
        <v>10</v>
      </c>
      <c r="P5" s="13" t="s">
        <v>11</v>
      </c>
      <c r="Q5" s="16" t="s">
        <v>6</v>
      </c>
      <c r="R5" s="119"/>
    </row>
    <row r="6" spans="1:18" s="17" customFormat="1" ht="15" customHeight="1">
      <c r="A6" s="18"/>
      <c r="B6" s="19" t="s">
        <v>13</v>
      </c>
      <c r="C6" s="20">
        <v>131.1</v>
      </c>
      <c r="D6" s="21">
        <v>591694.49103888904</v>
      </c>
      <c r="E6" s="22">
        <v>0</v>
      </c>
      <c r="F6" s="22">
        <v>0</v>
      </c>
      <c r="G6" s="22">
        <f t="shared" ref="G6:G31" si="0">SUM(D6:F6)</f>
        <v>591694.49103888904</v>
      </c>
      <c r="H6" s="23">
        <f t="shared" ref="H6:H31" si="1">SUM(E6:F6)</f>
        <v>0</v>
      </c>
      <c r="I6" s="20">
        <v>125.1</v>
      </c>
      <c r="J6" s="24">
        <v>0</v>
      </c>
      <c r="K6" s="22">
        <v>-26081.637590313101</v>
      </c>
      <c r="L6" s="22">
        <v>-61447.510074485799</v>
      </c>
      <c r="M6" s="25">
        <f t="shared" ref="M6:M31" si="2">SUM(J6:L6)</f>
        <v>-87529.147664798904</v>
      </c>
      <c r="N6" s="26">
        <f t="shared" ref="N6:N31" si="3">G6+M6</f>
        <v>504165.34337409015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524791.1104958941</v>
      </c>
    </row>
    <row r="7" spans="1:18" s="17" customFormat="1" ht="15" customHeight="1">
      <c r="A7" s="18"/>
      <c r="B7" s="28" t="s">
        <v>14</v>
      </c>
      <c r="C7" s="29">
        <v>77</v>
      </c>
      <c r="D7" s="30">
        <v>0</v>
      </c>
      <c r="E7" s="31">
        <v>-323996.47309941897</v>
      </c>
      <c r="F7" s="31">
        <v>-458723.874631343</v>
      </c>
      <c r="G7" s="31">
        <f t="shared" si="0"/>
        <v>-782720.34773076198</v>
      </c>
      <c r="H7" s="32">
        <f t="shared" si="1"/>
        <v>-782720.34773076198</v>
      </c>
      <c r="I7" s="29">
        <v>87.8</v>
      </c>
      <c r="J7" s="33">
        <v>-24213.928413870399</v>
      </c>
      <c r="K7" s="31">
        <v>-17621.907934566501</v>
      </c>
      <c r="L7" s="31">
        <v>-445.65448837717099</v>
      </c>
      <c r="M7" s="34">
        <f t="shared" si="2"/>
        <v>-42281.490836814075</v>
      </c>
      <c r="N7" s="35">
        <f t="shared" si="3"/>
        <v>-825001.83856757602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-861043.20526467205</v>
      </c>
    </row>
    <row r="8" spans="1:18" s="17" customFormat="1" ht="15" customHeight="1">
      <c r="A8" s="18"/>
      <c r="B8" s="19" t="s">
        <v>15</v>
      </c>
      <c r="C8" s="20">
        <v>76.5</v>
      </c>
      <c r="D8" s="21">
        <v>0</v>
      </c>
      <c r="E8" s="22">
        <v>-123458.552044108</v>
      </c>
      <c r="F8" s="22">
        <v>-174796.30197292499</v>
      </c>
      <c r="G8" s="22">
        <f t="shared" si="0"/>
        <v>-298254.85401703301</v>
      </c>
      <c r="H8" s="23">
        <f t="shared" si="1"/>
        <v>-298254.85401703301</v>
      </c>
      <c r="I8" s="20">
        <v>87.6</v>
      </c>
      <c r="J8" s="24">
        <v>-6673.0325595106497</v>
      </c>
      <c r="K8" s="22">
        <v>0</v>
      </c>
      <c r="L8" s="22">
        <v>0</v>
      </c>
      <c r="M8" s="25">
        <f t="shared" si="2"/>
        <v>-6673.0325595106497</v>
      </c>
      <c r="N8" s="26">
        <f t="shared" si="3"/>
        <v>-304927.88657654368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-322784.90010006004</v>
      </c>
    </row>
    <row r="9" spans="1:18" s="17" customFormat="1" ht="15" customHeight="1">
      <c r="A9" s="18"/>
      <c r="B9" s="28" t="s">
        <v>16</v>
      </c>
      <c r="C9" s="29">
        <v>60.6</v>
      </c>
      <c r="D9" s="30">
        <v>0</v>
      </c>
      <c r="E9" s="31">
        <v>-27291.9120623911</v>
      </c>
      <c r="F9" s="31">
        <v>-38640.703485424398</v>
      </c>
      <c r="G9" s="31">
        <f t="shared" si="0"/>
        <v>-65932.615547815498</v>
      </c>
      <c r="H9" s="32">
        <f t="shared" si="1"/>
        <v>-65932.615547815498</v>
      </c>
      <c r="I9" s="29">
        <v>85.7</v>
      </c>
      <c r="J9" s="33">
        <v>-10867.1588483672</v>
      </c>
      <c r="K9" s="31">
        <v>0</v>
      </c>
      <c r="L9" s="31">
        <v>0</v>
      </c>
      <c r="M9" s="34">
        <f t="shared" si="2"/>
        <v>-10867.1588483672</v>
      </c>
      <c r="N9" s="35">
        <f t="shared" si="3"/>
        <v>-76799.774396182693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-76214.854622209328</v>
      </c>
    </row>
    <row r="10" spans="1:18" s="17" customFormat="1" ht="15" customHeight="1">
      <c r="A10" s="18"/>
      <c r="B10" s="19" t="s">
        <v>17</v>
      </c>
      <c r="C10" s="20">
        <v>124.9</v>
      </c>
      <c r="D10" s="21">
        <v>49950.718218912298</v>
      </c>
      <c r="E10" s="22">
        <v>0</v>
      </c>
      <c r="F10" s="22">
        <v>0</v>
      </c>
      <c r="G10" s="22">
        <f t="shared" si="0"/>
        <v>49950.718218912298</v>
      </c>
      <c r="H10" s="23">
        <f t="shared" si="1"/>
        <v>0</v>
      </c>
      <c r="I10" s="20">
        <v>120</v>
      </c>
      <c r="J10" s="24">
        <v>-6044.9605077275901</v>
      </c>
      <c r="K10" s="22">
        <v>0</v>
      </c>
      <c r="L10" s="22">
        <v>0</v>
      </c>
      <c r="M10" s="25">
        <f t="shared" si="2"/>
        <v>-6044.9605077275901</v>
      </c>
      <c r="N10" s="26">
        <f t="shared" si="3"/>
        <v>43905.757711184706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46065.120794172777</v>
      </c>
    </row>
    <row r="11" spans="1:18" s="17" customFormat="1" ht="15" customHeight="1">
      <c r="A11" s="18"/>
      <c r="B11" s="28" t="s">
        <v>18</v>
      </c>
      <c r="C11" s="29">
        <v>66.099999999999994</v>
      </c>
      <c r="D11" s="30">
        <v>0</v>
      </c>
      <c r="E11" s="31">
        <v>-20505.7236255844</v>
      </c>
      <c r="F11" s="31">
        <v>-29032.6153975175</v>
      </c>
      <c r="G11" s="31">
        <f t="shared" si="0"/>
        <v>-49538.3390231019</v>
      </c>
      <c r="H11" s="32">
        <f t="shared" si="1"/>
        <v>-49538.3390231019</v>
      </c>
      <c r="I11" s="29">
        <v>85.8</v>
      </c>
      <c r="J11" s="33">
        <v>-5447.2930391807104</v>
      </c>
      <c r="K11" s="31">
        <v>0</v>
      </c>
      <c r="L11" s="31">
        <v>0</v>
      </c>
      <c r="M11" s="34">
        <f t="shared" si="2"/>
        <v>-5447.2930391807104</v>
      </c>
      <c r="N11" s="35">
        <f t="shared" si="3"/>
        <v>-54985.63206228261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-63883.780078717667</v>
      </c>
    </row>
    <row r="12" spans="1:18" s="17" customFormat="1" ht="15" customHeight="1">
      <c r="A12" s="18"/>
      <c r="B12" s="19" t="s">
        <v>19</v>
      </c>
      <c r="C12" s="20">
        <v>127.7</v>
      </c>
      <c r="D12" s="21">
        <v>15931.504187815401</v>
      </c>
      <c r="E12" s="22">
        <v>0</v>
      </c>
      <c r="F12" s="22">
        <v>0</v>
      </c>
      <c r="G12" s="22">
        <f t="shared" si="0"/>
        <v>15931.504187815401</v>
      </c>
      <c r="H12" s="23">
        <f t="shared" si="1"/>
        <v>0</v>
      </c>
      <c r="I12" s="20">
        <v>122.3</v>
      </c>
      <c r="J12" s="24">
        <v>-1480.26384002445</v>
      </c>
      <c r="K12" s="22">
        <v>0</v>
      </c>
      <c r="L12" s="22">
        <v>0</v>
      </c>
      <c r="M12" s="25">
        <f t="shared" si="2"/>
        <v>-1480.26384002445</v>
      </c>
      <c r="N12" s="26">
        <f t="shared" si="3"/>
        <v>14451.24034779095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15074.520005593717</v>
      </c>
    </row>
    <row r="13" spans="1:18" s="17" customFormat="1" ht="15" customHeight="1">
      <c r="A13" s="18"/>
      <c r="B13" s="28" t="s">
        <v>20</v>
      </c>
      <c r="C13" s="29">
        <v>68.900000000000006</v>
      </c>
      <c r="D13" s="30">
        <v>0</v>
      </c>
      <c r="E13" s="31">
        <v>-20706.093245534201</v>
      </c>
      <c r="F13" s="31">
        <v>-29316.304684448602</v>
      </c>
      <c r="G13" s="31">
        <f t="shared" si="0"/>
        <v>-50022.397929982806</v>
      </c>
      <c r="H13" s="32">
        <f t="shared" si="1"/>
        <v>-50022.397929982806</v>
      </c>
      <c r="I13" s="29">
        <v>86.2</v>
      </c>
      <c r="J13" s="33">
        <v>-5146.40004372776</v>
      </c>
      <c r="K13" s="31">
        <v>0</v>
      </c>
      <c r="L13" s="31">
        <v>0</v>
      </c>
      <c r="M13" s="34">
        <f t="shared" si="2"/>
        <v>-5146.40004372776</v>
      </c>
      <c r="N13" s="35">
        <f t="shared" si="3"/>
        <v>-55168.797973710563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-62690.094654279783</v>
      </c>
    </row>
    <row r="14" spans="1:18" s="17" customFormat="1" ht="15" customHeight="1">
      <c r="A14" s="18"/>
      <c r="B14" s="19" t="s">
        <v>21</v>
      </c>
      <c r="C14" s="20">
        <v>223.8</v>
      </c>
      <c r="D14" s="21">
        <v>192487.980331842</v>
      </c>
      <c r="E14" s="22">
        <v>0</v>
      </c>
      <c r="F14" s="22">
        <v>0</v>
      </c>
      <c r="G14" s="22">
        <f t="shared" si="0"/>
        <v>192487.980331842</v>
      </c>
      <c r="H14" s="23">
        <f t="shared" si="1"/>
        <v>0</v>
      </c>
      <c r="I14" s="20">
        <v>199.6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192487.980331842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194146.02272538154</v>
      </c>
    </row>
    <row r="15" spans="1:18" s="17" customFormat="1" ht="15" customHeight="1">
      <c r="A15" s="18"/>
      <c r="B15" s="28" t="s">
        <v>22</v>
      </c>
      <c r="C15" s="29">
        <v>73.5</v>
      </c>
      <c r="D15" s="30">
        <v>0</v>
      </c>
      <c r="E15" s="31">
        <v>-106124.040453016</v>
      </c>
      <c r="F15" s="31">
        <v>-150253.58320244</v>
      </c>
      <c r="G15" s="31">
        <f t="shared" si="0"/>
        <v>-256377.623655456</v>
      </c>
      <c r="H15" s="32">
        <f t="shared" si="1"/>
        <v>-256377.623655456</v>
      </c>
      <c r="I15" s="29">
        <v>86.9</v>
      </c>
      <c r="J15" s="33">
        <v>-11956.996719872701</v>
      </c>
      <c r="K15" s="31">
        <v>0</v>
      </c>
      <c r="L15" s="31">
        <v>0</v>
      </c>
      <c r="M15" s="34">
        <f t="shared" si="2"/>
        <v>-11956.996719872701</v>
      </c>
      <c r="N15" s="35">
        <f t="shared" si="3"/>
        <v>-268334.6203753287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-401608.05075331469</v>
      </c>
    </row>
    <row r="16" spans="1:18" s="17" customFormat="1" ht="15" customHeight="1">
      <c r="A16" s="18"/>
      <c r="B16" s="19" t="s">
        <v>23</v>
      </c>
      <c r="C16" s="20">
        <v>76.2</v>
      </c>
      <c r="D16" s="21">
        <v>0</v>
      </c>
      <c r="E16" s="22">
        <v>-87571.328533078704</v>
      </c>
      <c r="F16" s="22">
        <v>-123986.100055421</v>
      </c>
      <c r="G16" s="22">
        <f t="shared" si="0"/>
        <v>-211557.42858849972</v>
      </c>
      <c r="H16" s="23">
        <f t="shared" si="1"/>
        <v>-211557.42858849972</v>
      </c>
      <c r="I16" s="20">
        <v>87.6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-211557.42858849972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-207458.94218530014</v>
      </c>
    </row>
    <row r="17" spans="1:29" s="17" customFormat="1" ht="15" customHeight="1">
      <c r="A17" s="18"/>
      <c r="B17" s="28" t="s">
        <v>24</v>
      </c>
      <c r="C17" s="29">
        <v>139.4</v>
      </c>
      <c r="D17" s="30">
        <v>111568.53621803</v>
      </c>
      <c r="E17" s="31">
        <v>0</v>
      </c>
      <c r="F17" s="31">
        <v>0</v>
      </c>
      <c r="G17" s="31">
        <f t="shared" si="0"/>
        <v>111568.53621803</v>
      </c>
      <c r="H17" s="32">
        <f t="shared" si="1"/>
        <v>0</v>
      </c>
      <c r="I17" s="29">
        <v>131.69999999999999</v>
      </c>
      <c r="J17" s="33">
        <v>0</v>
      </c>
      <c r="K17" s="31">
        <v>-27795.1978659378</v>
      </c>
      <c r="L17" s="31">
        <v>-20657.3480806521</v>
      </c>
      <c r="M17" s="34">
        <f t="shared" si="2"/>
        <v>-48452.545946589904</v>
      </c>
      <c r="N17" s="35">
        <f t="shared" si="3"/>
        <v>63115.990271440096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66367.471018389668</v>
      </c>
    </row>
    <row r="18" spans="1:29" s="17" customFormat="1" ht="15" customHeight="1">
      <c r="A18" s="18"/>
      <c r="B18" s="19" t="s">
        <v>25</v>
      </c>
      <c r="C18" s="20">
        <v>102.6</v>
      </c>
      <c r="D18" s="21">
        <v>10185.398341607999</v>
      </c>
      <c r="E18" s="22">
        <v>0</v>
      </c>
      <c r="F18" s="22">
        <v>0</v>
      </c>
      <c r="G18" s="22">
        <f t="shared" si="0"/>
        <v>10185.398341607999</v>
      </c>
      <c r="H18" s="23">
        <f t="shared" si="1"/>
        <v>0</v>
      </c>
      <c r="I18" s="20">
        <v>102.1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10185.398341607999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14528.545094456469</v>
      </c>
    </row>
    <row r="19" spans="1:29" s="17" customFormat="1" ht="15" customHeight="1">
      <c r="A19" s="18"/>
      <c r="B19" s="28" t="s">
        <v>26</v>
      </c>
      <c r="C19" s="29">
        <v>96.1</v>
      </c>
      <c r="D19" s="30">
        <v>0</v>
      </c>
      <c r="E19" s="31">
        <v>-1532.1287640226101</v>
      </c>
      <c r="F19" s="31">
        <v>-2169.2336226478601</v>
      </c>
      <c r="G19" s="31">
        <f t="shared" si="0"/>
        <v>-3701.3623866704702</v>
      </c>
      <c r="H19" s="32">
        <f t="shared" si="1"/>
        <v>-3701.3623866704702</v>
      </c>
      <c r="I19" s="29">
        <v>96.7</v>
      </c>
      <c r="J19" s="33">
        <v>0</v>
      </c>
      <c r="K19" s="31">
        <v>-2638.8755887443299</v>
      </c>
      <c r="L19" s="31">
        <v>0</v>
      </c>
      <c r="M19" s="34">
        <f t="shared" si="2"/>
        <v>-2638.8755887443299</v>
      </c>
      <c r="N19" s="35">
        <f t="shared" si="3"/>
        <v>-6340.2379754148005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-11742.53114025887</v>
      </c>
    </row>
    <row r="20" spans="1:29" s="17" customFormat="1" ht="15" customHeight="1">
      <c r="A20" s="18"/>
      <c r="B20" s="19" t="s">
        <v>27</v>
      </c>
      <c r="C20" s="20">
        <v>76</v>
      </c>
      <c r="D20" s="21">
        <v>0</v>
      </c>
      <c r="E20" s="22">
        <v>-18937.8047564439</v>
      </c>
      <c r="F20" s="22">
        <v>-26812.7090760711</v>
      </c>
      <c r="G20" s="22">
        <f t="shared" si="0"/>
        <v>-45750.513832515004</v>
      </c>
      <c r="H20" s="23">
        <f t="shared" si="1"/>
        <v>-45750.513832515004</v>
      </c>
      <c r="I20" s="20">
        <v>87.4</v>
      </c>
      <c r="J20" s="24">
        <v>-17600.905817077099</v>
      </c>
      <c r="K20" s="22">
        <v>0</v>
      </c>
      <c r="L20" s="22">
        <v>0</v>
      </c>
      <c r="M20" s="25">
        <f t="shared" si="2"/>
        <v>-17600.905817077099</v>
      </c>
      <c r="N20" s="26">
        <f t="shared" si="3"/>
        <v>-63351.419649592106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-62449.418978494446</v>
      </c>
    </row>
    <row r="21" spans="1:29" s="17" customFormat="1" ht="15" customHeight="1">
      <c r="A21" s="18"/>
      <c r="B21" s="28" t="s">
        <v>28</v>
      </c>
      <c r="C21" s="29">
        <v>81.099999999999994</v>
      </c>
      <c r="D21" s="30">
        <v>0</v>
      </c>
      <c r="E21" s="31">
        <v>-3657.4443871931599</v>
      </c>
      <c r="F21" s="31">
        <v>-5178.3189011044497</v>
      </c>
      <c r="G21" s="31">
        <f t="shared" si="0"/>
        <v>-8835.7632882976104</v>
      </c>
      <c r="H21" s="32">
        <f t="shared" si="1"/>
        <v>-8835.7632882976104</v>
      </c>
      <c r="I21" s="29">
        <v>89</v>
      </c>
      <c r="J21" s="33">
        <v>-8173.4737183439902</v>
      </c>
      <c r="K21" s="31">
        <v>0</v>
      </c>
      <c r="L21" s="31">
        <v>0</v>
      </c>
      <c r="M21" s="34">
        <f t="shared" si="2"/>
        <v>-8173.4737183439902</v>
      </c>
      <c r="N21" s="35">
        <f t="shared" si="3"/>
        <v>-17009.237006641601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-16762.019143213234</v>
      </c>
    </row>
    <row r="22" spans="1:29" s="17" customFormat="1" ht="15" customHeight="1">
      <c r="A22" s="18"/>
      <c r="B22" s="19" t="s">
        <v>29</v>
      </c>
      <c r="C22" s="20">
        <v>76.099999999999994</v>
      </c>
      <c r="D22" s="21">
        <v>0</v>
      </c>
      <c r="E22" s="22">
        <v>-164468.85665072399</v>
      </c>
      <c r="F22" s="22">
        <v>-232859.914977704</v>
      </c>
      <c r="G22" s="22">
        <f t="shared" si="0"/>
        <v>-397328.77162842802</v>
      </c>
      <c r="H22" s="23">
        <f t="shared" si="1"/>
        <v>-397328.77162842802</v>
      </c>
      <c r="I22" s="20">
        <v>87.5</v>
      </c>
      <c r="J22" s="24">
        <v>-1984.74951849644</v>
      </c>
      <c r="K22" s="22">
        <v>0</v>
      </c>
      <c r="L22" s="22">
        <v>0</v>
      </c>
      <c r="M22" s="25">
        <f t="shared" si="2"/>
        <v>-1984.74951849644</v>
      </c>
      <c r="N22" s="26">
        <f t="shared" si="3"/>
        <v>-399313.52114692447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-391737.89998297329</v>
      </c>
    </row>
    <row r="23" spans="1:29" s="17" customFormat="1" ht="15" customHeight="1">
      <c r="A23" s="18"/>
      <c r="B23" s="28" t="s">
        <v>30</v>
      </c>
      <c r="C23" s="29">
        <v>80.599999999999994</v>
      </c>
      <c r="D23" s="30">
        <v>0</v>
      </c>
      <c r="E23" s="31">
        <v>-49344.511616105498</v>
      </c>
      <c r="F23" s="31">
        <v>-69863.431980586596</v>
      </c>
      <c r="G23" s="31">
        <f t="shared" si="0"/>
        <v>-119207.94359669209</v>
      </c>
      <c r="H23" s="32">
        <f t="shared" si="1"/>
        <v>-119207.94359669209</v>
      </c>
      <c r="I23" s="29">
        <v>88.8</v>
      </c>
      <c r="J23" s="33">
        <v>-137036.368898721</v>
      </c>
      <c r="K23" s="31">
        <v>0</v>
      </c>
      <c r="L23" s="31">
        <v>0</v>
      </c>
      <c r="M23" s="34">
        <f t="shared" si="2"/>
        <v>-137036.368898721</v>
      </c>
      <c r="N23" s="35">
        <f t="shared" si="3"/>
        <v>-256244.31249541309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-253058.4435506452</v>
      </c>
    </row>
    <row r="24" spans="1:29" s="17" customFormat="1" ht="15" customHeight="1">
      <c r="A24" s="18"/>
      <c r="B24" s="19" t="s">
        <v>31</v>
      </c>
      <c r="C24" s="20">
        <v>88.8</v>
      </c>
      <c r="D24" s="21">
        <v>0</v>
      </c>
      <c r="E24" s="22">
        <v>-61181.280595732998</v>
      </c>
      <c r="F24" s="22">
        <v>-86622.282709756895</v>
      </c>
      <c r="G24" s="22">
        <f t="shared" si="0"/>
        <v>-147803.56330548989</v>
      </c>
      <c r="H24" s="23">
        <f t="shared" si="1"/>
        <v>-147803.56330548989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-147803.56330548989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-138670.73523333811</v>
      </c>
    </row>
    <row r="25" spans="1:29" s="17" customFormat="1" ht="15" customHeight="1">
      <c r="A25" s="18"/>
      <c r="B25" s="28" t="s">
        <v>32</v>
      </c>
      <c r="C25" s="29">
        <v>73.400000000000006</v>
      </c>
      <c r="D25" s="30">
        <v>0</v>
      </c>
      <c r="E25" s="31">
        <v>-98636.990859013793</v>
      </c>
      <c r="F25" s="31">
        <v>-139653.19497456099</v>
      </c>
      <c r="G25" s="31">
        <f t="shared" si="0"/>
        <v>-238290.1858335748</v>
      </c>
      <c r="H25" s="32">
        <f t="shared" si="1"/>
        <v>-238290.1858335748</v>
      </c>
      <c r="I25" s="29">
        <v>86.9</v>
      </c>
      <c r="J25" s="33">
        <v>-3727.7799549861002</v>
      </c>
      <c r="K25" s="31">
        <v>0</v>
      </c>
      <c r="L25" s="31">
        <v>0</v>
      </c>
      <c r="M25" s="34">
        <f t="shared" si="2"/>
        <v>-3727.7799549861002</v>
      </c>
      <c r="N25" s="35">
        <f t="shared" si="3"/>
        <v>-242017.96578856089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-238175.41989512369</v>
      </c>
    </row>
    <row r="26" spans="1:29" s="17" customFormat="1" ht="15" customHeight="1">
      <c r="A26" s="18"/>
      <c r="B26" s="19" t="s">
        <v>33</v>
      </c>
      <c r="C26" s="20">
        <v>95.9</v>
      </c>
      <c r="D26" s="21">
        <v>0</v>
      </c>
      <c r="E26" s="22">
        <v>-7138.6357712980498</v>
      </c>
      <c r="F26" s="22">
        <v>-10107.093541067399</v>
      </c>
      <c r="G26" s="22">
        <f t="shared" si="0"/>
        <v>-17245.729312365449</v>
      </c>
      <c r="H26" s="23">
        <f t="shared" si="1"/>
        <v>-17245.729312365449</v>
      </c>
      <c r="I26" s="20">
        <v>96.6</v>
      </c>
      <c r="J26" s="24">
        <v>-13739.951692730299</v>
      </c>
      <c r="K26" s="22">
        <v>-17701.736433919301</v>
      </c>
      <c r="L26" s="22">
        <v>0</v>
      </c>
      <c r="M26" s="25">
        <f t="shared" si="2"/>
        <v>-31441.688126649598</v>
      </c>
      <c r="N26" s="26">
        <f t="shared" si="3"/>
        <v>-48687.417439015044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-43500.827482885332</v>
      </c>
    </row>
    <row r="27" spans="1:29" s="17" customFormat="1" ht="15" customHeight="1">
      <c r="A27" s="18"/>
      <c r="B27" s="28" t="s">
        <v>34</v>
      </c>
      <c r="C27" s="29">
        <v>101.5</v>
      </c>
      <c r="D27" s="30">
        <v>14612.153160779</v>
      </c>
      <c r="E27" s="31">
        <v>0</v>
      </c>
      <c r="F27" s="31">
        <v>0</v>
      </c>
      <c r="G27" s="31">
        <f t="shared" si="0"/>
        <v>14612.153160779</v>
      </c>
      <c r="H27" s="32">
        <f t="shared" si="1"/>
        <v>0</v>
      </c>
      <c r="I27" s="29">
        <v>101.2</v>
      </c>
      <c r="J27" s="33">
        <v>0</v>
      </c>
      <c r="K27" s="31">
        <v>-47525.640824616501</v>
      </c>
      <c r="L27" s="31">
        <v>-3295.5530977245899</v>
      </c>
      <c r="M27" s="34">
        <f t="shared" si="2"/>
        <v>-50821.193922341088</v>
      </c>
      <c r="N27" s="35">
        <f t="shared" si="3"/>
        <v>-36209.040761562086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-25596.222372737386</v>
      </c>
    </row>
    <row r="28" spans="1:29" s="17" customFormat="1" ht="15" customHeight="1">
      <c r="A28" s="18"/>
      <c r="B28" s="19" t="s">
        <v>35</v>
      </c>
      <c r="C28" s="20">
        <v>68.099999999999994</v>
      </c>
      <c r="D28" s="21">
        <v>0</v>
      </c>
      <c r="E28" s="22">
        <v>-161581.97401881899</v>
      </c>
      <c r="F28" s="22">
        <v>-228772.58040321001</v>
      </c>
      <c r="G28" s="22">
        <f t="shared" si="0"/>
        <v>-390354.554422029</v>
      </c>
      <c r="H28" s="23">
        <f t="shared" si="1"/>
        <v>-390354.554422029</v>
      </c>
      <c r="I28" s="20">
        <v>86</v>
      </c>
      <c r="J28" s="24">
        <v>-69837.950629611805</v>
      </c>
      <c r="K28" s="22">
        <v>0</v>
      </c>
      <c r="L28" s="22">
        <v>0</v>
      </c>
      <c r="M28" s="25">
        <f t="shared" si="2"/>
        <v>-69837.950629611805</v>
      </c>
      <c r="N28" s="26">
        <f t="shared" si="3"/>
        <v>-460192.50505164079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-455579.81158989406</v>
      </c>
    </row>
    <row r="29" spans="1:29" s="17" customFormat="1" ht="15" customHeight="1">
      <c r="A29" s="18"/>
      <c r="B29" s="28" t="s">
        <v>36</v>
      </c>
      <c r="C29" s="29">
        <v>97.5</v>
      </c>
      <c r="D29" s="30">
        <v>0</v>
      </c>
      <c r="E29" s="31">
        <v>-1731.5915130508799</v>
      </c>
      <c r="F29" s="31">
        <v>-2451.63893466738</v>
      </c>
      <c r="G29" s="31">
        <f t="shared" si="0"/>
        <v>-4183.2304477182597</v>
      </c>
      <c r="H29" s="32">
        <f t="shared" si="1"/>
        <v>-4183.2304477182597</v>
      </c>
      <c r="I29" s="29">
        <v>97.8</v>
      </c>
      <c r="J29" s="33">
        <v>-22835.435512305899</v>
      </c>
      <c r="K29" s="31">
        <v>-11851.3757556493</v>
      </c>
      <c r="L29" s="31">
        <v>0</v>
      </c>
      <c r="M29" s="34">
        <f t="shared" si="2"/>
        <v>-34686.8112679552</v>
      </c>
      <c r="N29" s="35">
        <f t="shared" si="3"/>
        <v>-38870.041715673462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-144887.60866934815</v>
      </c>
    </row>
    <row r="30" spans="1:29" s="17" customFormat="1" ht="15" customHeight="1">
      <c r="A30" s="18"/>
      <c r="B30" s="19" t="s">
        <v>37</v>
      </c>
      <c r="C30" s="20">
        <v>151.19999999999999</v>
      </c>
      <c r="D30" s="21">
        <v>328596.20761753002</v>
      </c>
      <c r="E30" s="22">
        <v>0</v>
      </c>
      <c r="F30" s="22">
        <v>0</v>
      </c>
      <c r="G30" s="22">
        <f t="shared" si="0"/>
        <v>328596.20761753002</v>
      </c>
      <c r="H30" s="23">
        <f t="shared" si="1"/>
        <v>0</v>
      </c>
      <c r="I30" s="20">
        <v>141.1</v>
      </c>
      <c r="J30" s="24">
        <v>0</v>
      </c>
      <c r="K30" s="22">
        <v>-82783.592690330101</v>
      </c>
      <c r="L30" s="22">
        <v>-31153.9166007983</v>
      </c>
      <c r="M30" s="25">
        <f t="shared" si="2"/>
        <v>-113937.5092911284</v>
      </c>
      <c r="N30" s="26">
        <f t="shared" si="3"/>
        <v>214658.69832640162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221555.6157425429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17" customFormat="1" ht="15" customHeight="1">
      <c r="A31" s="18"/>
      <c r="B31" s="37" t="s">
        <v>38</v>
      </c>
      <c r="C31" s="38">
        <v>68.7</v>
      </c>
      <c r="D31" s="39">
        <v>0</v>
      </c>
      <c r="E31" s="40">
        <v>-37161.6471198703</v>
      </c>
      <c r="F31" s="40">
        <v>-52614.568891552997</v>
      </c>
      <c r="G31" s="40">
        <f t="shared" si="0"/>
        <v>-89776.216011423297</v>
      </c>
      <c r="H31" s="41">
        <f t="shared" si="1"/>
        <v>-89776.216011423297</v>
      </c>
      <c r="I31" s="38">
        <v>86.1</v>
      </c>
      <c r="J31" s="42">
        <v>-4233.2973115607301</v>
      </c>
      <c r="K31" s="40">
        <v>0</v>
      </c>
      <c r="L31" s="40">
        <v>0</v>
      </c>
      <c r="M31" s="43">
        <f t="shared" si="2"/>
        <v>-4233.2973115607301</v>
      </c>
      <c r="N31" s="44">
        <f t="shared" si="3"/>
        <v>-94009.513322984028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-112256.4137244188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17" customFormat="1" ht="18.75" customHeight="1">
      <c r="A32" s="18"/>
      <c r="B32" s="46" t="s">
        <v>6</v>
      </c>
      <c r="C32" s="47">
        <v>100</v>
      </c>
      <c r="D32" s="48">
        <f>SUM(D6:D31)</f>
        <v>1315026.9891154058</v>
      </c>
      <c r="E32" s="49">
        <f>SUM(E6:E31)</f>
        <v>-1315026.9891154056</v>
      </c>
      <c r="F32" s="49">
        <f>SUM(F6:F31)</f>
        <v>-1861854.4514424494</v>
      </c>
      <c r="G32" s="49">
        <f>SUM(G6:G31)</f>
        <v>-1861854.4514424491</v>
      </c>
      <c r="H32" s="50">
        <f>SUM(H6:H31)</f>
        <v>-3176881.4405578552</v>
      </c>
      <c r="I32" s="51"/>
      <c r="J32" s="52">
        <f t="shared" ref="J32:Q32" si="6">SUM(J6:J31)</f>
        <v>-350999.94702611479</v>
      </c>
      <c r="K32" s="49">
        <f t="shared" si="6"/>
        <v>-233999.9646840769</v>
      </c>
      <c r="L32" s="49">
        <f t="shared" si="6"/>
        <v>-116999.98234203797</v>
      </c>
      <c r="M32" s="53">
        <f t="shared" si="6"/>
        <v>-701999.89405222971</v>
      </c>
      <c r="N32" s="54">
        <f t="shared" si="6"/>
        <v>-2563854.3454946792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>SUM(R6:R31)</f>
        <v>-2807572.7735454524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2" ht="27" customHeight="1">
      <c r="B33" s="105" t="s">
        <v>39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56"/>
      <c r="T33" s="56"/>
      <c r="U33" s="56"/>
      <c r="V33" s="56"/>
    </row>
    <row r="34" spans="1:22" ht="22.5" customHeight="1"/>
    <row r="35" spans="1:22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2009</v>
      </c>
    </row>
  </sheetData>
  <mergeCells count="15">
    <mergeCell ref="J3:M3"/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</mergeCells>
  <conditionalFormatting sqref="C6:F31 I6:L31 O6:P31 E35 H35 J35 N35 R35">
    <cfRule type="expression" dxfId="1" priority="1" stopIfTrue="1">
      <formula>ISBLANK(C6)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4" t="str">
        <f>"Zahlungen pro Kopf "&amp;Zahlungen!R35</f>
        <v>Zahlungen pro Kopf 2009</v>
      </c>
      <c r="C1" s="104"/>
      <c r="D1" s="104"/>
      <c r="E1" s="104"/>
      <c r="F1" s="104"/>
      <c r="G1" s="104"/>
      <c r="H1" s="104"/>
      <c r="I1" s="104"/>
      <c r="J1" s="104"/>
      <c r="K1" s="4"/>
    </row>
    <row r="2" spans="1:12" ht="22.5" customHeight="1">
      <c r="B2" s="5" t="s">
        <v>49</v>
      </c>
      <c r="L2" s="62" t="str">
        <f>Zahlungen!J35</f>
        <v>FA_2009_20120423</v>
      </c>
    </row>
    <row r="3" spans="1:12" ht="15.75" customHeight="1">
      <c r="A3" s="6"/>
      <c r="B3" s="63"/>
      <c r="C3" s="138" t="str">
        <f>"RI "&amp;Zahlungen!R35</f>
        <v>RI 2009</v>
      </c>
      <c r="D3" s="130" t="str">
        <f>"Ressourcen-ausgleich "&amp;Zahlungen!R35</f>
        <v>Ressourcen-ausgleich 2009</v>
      </c>
      <c r="E3" s="135" t="str">
        <f>"Lastenausgleich "&amp;Zahlungen!R35</f>
        <v>Lastenausgleich 2009</v>
      </c>
      <c r="F3" s="136"/>
      <c r="G3" s="136"/>
      <c r="H3" s="137"/>
      <c r="I3" s="133" t="str">
        <f>"Härte-ausgleich "&amp;Zahlungen!R35</f>
        <v>Härte-ausgleich 2009</v>
      </c>
      <c r="J3" s="133" t="str">
        <f>"Total Zahlungen "&amp;Zahlungen!R35&amp;" Netto"</f>
        <v>Total Zahlungen 2009 Netto</v>
      </c>
      <c r="L3" s="131" t="str">
        <f>"Massgebende Bevölkerung "&amp;Zahlungen!R35</f>
        <v>Massgebende Bevölkerung 2009</v>
      </c>
    </row>
    <row r="4" spans="1:12" ht="27" customHeight="1">
      <c r="A4" s="6"/>
      <c r="B4" s="64"/>
      <c r="C4" s="138"/>
      <c r="D4" s="130"/>
      <c r="E4" s="65" t="s">
        <v>7</v>
      </c>
      <c r="F4" s="66" t="s">
        <v>8</v>
      </c>
      <c r="G4" s="66" t="s">
        <v>9</v>
      </c>
      <c r="H4" s="67" t="s">
        <v>6</v>
      </c>
      <c r="I4" s="134"/>
      <c r="J4" s="133"/>
      <c r="L4" s="132"/>
    </row>
    <row r="5" spans="1:12" s="17" customFormat="1" ht="15" customHeight="1">
      <c r="A5" s="18"/>
      <c r="B5" s="68" t="s">
        <v>50</v>
      </c>
      <c r="C5" s="69">
        <f>Zahlungen!C6</f>
        <v>131.1</v>
      </c>
      <c r="D5" s="70">
        <f>Zahlungen!G6/L5*1000</f>
        <v>461.71904172876953</v>
      </c>
      <c r="E5" s="71">
        <f>Zahlungen!J6/Zahlungen_pro_Kopf!$L5*1000</f>
        <v>0</v>
      </c>
      <c r="F5" s="72">
        <f>Zahlungen!K6/Zahlungen_pro_Kopf!$L5*1000</f>
        <v>-20.352375925915005</v>
      </c>
      <c r="G5" s="72">
        <f>Zahlungen!L6/Zahlungen_pro_Kopf!$L5*1000</f>
        <v>-47.949551496408617</v>
      </c>
      <c r="H5" s="73">
        <f t="shared" ref="H5:H30" si="0">SUM(E5:G5)</f>
        <v>-68.301927422323615</v>
      </c>
      <c r="I5" s="74">
        <f>Zahlungen!Q6/Zahlungen_pro_Kopf!L5*1000</f>
        <v>16.094977348325838</v>
      </c>
      <c r="J5" s="75">
        <f>Zahlungen!R6/Zahlungen_pro_Kopf!L5*1000</f>
        <v>409.51209165477172</v>
      </c>
      <c r="L5" s="76">
        <v>1281503.33333333</v>
      </c>
    </row>
    <row r="6" spans="1:12" s="17" customFormat="1" ht="15" customHeight="1">
      <c r="A6" s="18"/>
      <c r="B6" s="77" t="s">
        <v>51</v>
      </c>
      <c r="C6" s="29">
        <f>Zahlungen!C7</f>
        <v>77</v>
      </c>
      <c r="D6" s="78">
        <f>Zahlungen!G7/L6*1000</f>
        <v>-814.21697435541023</v>
      </c>
      <c r="E6" s="79">
        <f>Zahlungen!J7/Zahlungen_pro_Kopf!$L6*1000</f>
        <v>-25.188295650621953</v>
      </c>
      <c r="F6" s="80">
        <f>Zahlungen!K7/Zahlungen_pro_Kopf!$L6*1000</f>
        <v>-18.331012605523497</v>
      </c>
      <c r="G6" s="80">
        <f>Zahlungen!L7/Zahlungen_pro_Kopf!$L6*1000</f>
        <v>-0.46358760211914646</v>
      </c>
      <c r="H6" s="81">
        <f t="shared" si="0"/>
        <v>-43.982895858264598</v>
      </c>
      <c r="I6" s="82">
        <f>Zahlungen!Q7/Zahlungen_pro_Kopf!L6*1000</f>
        <v>-37.491669443398109</v>
      </c>
      <c r="J6" s="83">
        <f>Zahlungen!R7/Zahlungen_pro_Kopf!L6*1000</f>
        <v>-895.69153965707289</v>
      </c>
      <c r="L6" s="84">
        <v>961316.66666666698</v>
      </c>
    </row>
    <row r="7" spans="1:12" s="17" customFormat="1" ht="15" customHeight="1">
      <c r="A7" s="18"/>
      <c r="B7" s="85" t="s">
        <v>52</v>
      </c>
      <c r="C7" s="20">
        <f>Zahlungen!C8</f>
        <v>76.5</v>
      </c>
      <c r="D7" s="86">
        <f>Zahlungen!G8/L7*1000</f>
        <v>-842.2383663346385</v>
      </c>
      <c r="E7" s="87">
        <f>Zahlungen!J8/Zahlungen_pro_Kopf!$L7*1000</f>
        <v>-18.843897980949986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-18.843897980949986</v>
      </c>
      <c r="I7" s="90">
        <f>Zahlungen!Q8/Zahlungen_pro_Kopf!L7*1000</f>
        <v>-50.426209984844199</v>
      </c>
      <c r="J7" s="91">
        <f>Zahlungen!R8/Zahlungen_pro_Kopf!L7*1000</f>
        <v>-911.50847430043279</v>
      </c>
      <c r="L7" s="76">
        <v>354121.66666666698</v>
      </c>
    </row>
    <row r="8" spans="1:12" s="17" customFormat="1" ht="15" customHeight="1">
      <c r="A8" s="18"/>
      <c r="B8" s="77" t="s">
        <v>53</v>
      </c>
      <c r="C8" s="29">
        <f>Zahlungen!C9</f>
        <v>60.6</v>
      </c>
      <c r="D8" s="78">
        <f>Zahlungen!G9/L8*1000</f>
        <v>-1899.0355582768946</v>
      </c>
      <c r="E8" s="79">
        <f>Zahlungen!J9/Zahlungen_pro_Kopf!$L8*1000</f>
        <v>-313.00322153193355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-313.00322153193355</v>
      </c>
      <c r="I8" s="82">
        <f>Zahlungen!Q9/Zahlungen_pro_Kopf!L8*1000</f>
        <v>16.847252915503297</v>
      </c>
      <c r="J8" s="83">
        <f>Zahlungen!R9/Zahlungen_pro_Kopf!L8*1000</f>
        <v>-2195.1915268933244</v>
      </c>
      <c r="L8" s="84">
        <v>34719</v>
      </c>
    </row>
    <row r="9" spans="1:12" s="17" customFormat="1" ht="15" customHeight="1">
      <c r="A9" s="18"/>
      <c r="B9" s="85" t="s">
        <v>54</v>
      </c>
      <c r="C9" s="20">
        <f>Zahlungen!C10</f>
        <v>124.9</v>
      </c>
      <c r="D9" s="86">
        <f>Zahlungen!G10/L9*1000</f>
        <v>369.67215881177833</v>
      </c>
      <c r="E9" s="87">
        <f>Zahlungen!J10/Zahlungen_pro_Kopf!$L9*1000</f>
        <v>-44.737166561451346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-44.737166561451346</v>
      </c>
      <c r="I9" s="90">
        <f>Zahlungen!Q10/Zahlungen_pro_Kopf!L9*1000</f>
        <v>15.980879575109329</v>
      </c>
      <c r="J9" s="91">
        <f>Zahlungen!R10/Zahlungen_pro_Kopf!L9*1000</f>
        <v>340.91587182543628</v>
      </c>
      <c r="L9" s="76">
        <v>135121.66666666701</v>
      </c>
    </row>
    <row r="10" spans="1:12" s="17" customFormat="1" ht="15" customHeight="1">
      <c r="A10" s="18"/>
      <c r="B10" s="77" t="s">
        <v>55</v>
      </c>
      <c r="C10" s="29">
        <f>Zahlungen!C11</f>
        <v>66.099999999999994</v>
      </c>
      <c r="D10" s="78">
        <f>Zahlungen!G11/L10*1000</f>
        <v>-1498.9965713091751</v>
      </c>
      <c r="E10" s="79">
        <f>Zahlungen!J11/Zahlungen_pro_Kopf!$L10*1000</f>
        <v>-164.8313962412083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-164.8313962412083</v>
      </c>
      <c r="I10" s="82">
        <f>Zahlungen!Q11/Zahlungen_pro_Kopf!L10*1000</f>
        <v>-269.25192952911596</v>
      </c>
      <c r="J10" s="83">
        <f>Zahlungen!R11/Zahlungen_pro_Kopf!L10*1000</f>
        <v>-1933.0798970794992</v>
      </c>
      <c r="L10" s="84">
        <v>33047.666666666701</v>
      </c>
    </row>
    <row r="11" spans="1:12" s="17" customFormat="1" ht="15" customHeight="1">
      <c r="A11" s="18"/>
      <c r="B11" s="85" t="s">
        <v>56</v>
      </c>
      <c r="C11" s="20">
        <f>Zahlungen!C12</f>
        <v>127.7</v>
      </c>
      <c r="D11" s="86">
        <f>Zahlungen!G12/L11*1000</f>
        <v>411.24171883880746</v>
      </c>
      <c r="E11" s="87">
        <f>Zahlungen!J12/Zahlungen_pro_Kopf!$L11*1000</f>
        <v>-38.210217863305367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-38.210217863305367</v>
      </c>
      <c r="I11" s="90">
        <f>Zahlungen!Q12/Zahlungen_pro_Kopf!L11*1000</f>
        <v>16.088788275755473</v>
      </c>
      <c r="J11" s="91">
        <f>Zahlungen!R12/Zahlungen_pro_Kopf!L11*1000</f>
        <v>389.12028925125753</v>
      </c>
      <c r="L11" s="76">
        <v>38740</v>
      </c>
    </row>
    <row r="12" spans="1:12" s="17" customFormat="1" ht="15" customHeight="1">
      <c r="A12" s="18"/>
      <c r="B12" s="77" t="s">
        <v>57</v>
      </c>
      <c r="C12" s="29">
        <f>Zahlungen!C13</f>
        <v>68.900000000000006</v>
      </c>
      <c r="D12" s="78">
        <f>Zahlungen!G13/L12*1000</f>
        <v>-1308.8701117270082</v>
      </c>
      <c r="E12" s="79">
        <f>Zahlungen!J13/Zahlungen_pro_Kopf!$L12*1000</f>
        <v>-134.659062319529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-134.659062319529</v>
      </c>
      <c r="I12" s="82">
        <f>Zahlungen!Q13/Zahlungen_pro_Kopf!L12*1000</f>
        <v>-196.79985034719823</v>
      </c>
      <c r="J12" s="83">
        <f>Zahlungen!R13/Zahlungen_pro_Kopf!L12*1000</f>
        <v>-1640.3290243937354</v>
      </c>
      <c r="L12" s="84">
        <v>38218</v>
      </c>
    </row>
    <row r="13" spans="1:12" s="17" customFormat="1" ht="15" customHeight="1">
      <c r="A13" s="18"/>
      <c r="B13" s="85" t="s">
        <v>58</v>
      </c>
      <c r="C13" s="20">
        <f>Zahlungen!C14</f>
        <v>223.8</v>
      </c>
      <c r="D13" s="86">
        <f>Zahlungen!G14/L13*1000</f>
        <v>1837.9684040521352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15.831791297570879</v>
      </c>
      <c r="J13" s="91">
        <f>Zahlungen!R14/Zahlungen_pro_Kopf!L13*1000</f>
        <v>1853.800195349706</v>
      </c>
      <c r="L13" s="76">
        <v>104728.66666666701</v>
      </c>
    </row>
    <row r="14" spans="1:12" s="17" customFormat="1" ht="15" customHeight="1">
      <c r="A14" s="18"/>
      <c r="B14" s="77" t="s">
        <v>59</v>
      </c>
      <c r="C14" s="29">
        <f>Zahlungen!C15</f>
        <v>73.5</v>
      </c>
      <c r="D14" s="78">
        <f>Zahlungen!G15/L14*1000</f>
        <v>-1017.4845762840952</v>
      </c>
      <c r="E14" s="79">
        <f>Zahlungen!J15/Zahlungen_pro_Kopf!$L14*1000</f>
        <v>-47.453672312291445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-47.453672312291445</v>
      </c>
      <c r="I14" s="82">
        <f>Zahlungen!Q15/Zahlungen_pro_Kopf!L14*1000</f>
        <v>-528.92158802559811</v>
      </c>
      <c r="J14" s="83">
        <f>Zahlungen!R15/Zahlungen_pro_Kopf!L14*1000</f>
        <v>-1593.8598366219844</v>
      </c>
      <c r="L14" s="84">
        <v>251972</v>
      </c>
    </row>
    <row r="15" spans="1:12" s="17" customFormat="1" ht="15" customHeight="1">
      <c r="A15" s="18"/>
      <c r="B15" s="85" t="s">
        <v>60</v>
      </c>
      <c r="C15" s="20">
        <f>Zahlungen!C16</f>
        <v>76.2</v>
      </c>
      <c r="D15" s="86">
        <f>Zahlungen!G16/L15*1000</f>
        <v>-859.21648512111062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16.645537361505077</v>
      </c>
      <c r="J15" s="91">
        <f>Zahlungen!R16/Zahlungen_pro_Kopf!L15*1000</f>
        <v>-842.57094775960547</v>
      </c>
      <c r="L15" s="76">
        <v>246221.33333333299</v>
      </c>
    </row>
    <row r="16" spans="1:12" s="17" customFormat="1" ht="15" customHeight="1">
      <c r="A16" s="18"/>
      <c r="B16" s="77" t="s">
        <v>61</v>
      </c>
      <c r="C16" s="29">
        <f>Zahlungen!C17</f>
        <v>139.4</v>
      </c>
      <c r="D16" s="78">
        <f>Zahlungen!G17/L16*1000</f>
        <v>584.94309466602704</v>
      </c>
      <c r="E16" s="79">
        <f>Zahlungen!J17/Zahlungen_pro_Kopf!$L16*1000</f>
        <v>0</v>
      </c>
      <c r="F16" s="80">
        <f>Zahlungen!K17/Zahlungen_pro_Kopf!$L16*1000</f>
        <v>-145.72754656190193</v>
      </c>
      <c r="G16" s="80">
        <f>Zahlungen!L17/Zahlungen_pro_Kopf!$L16*1000</f>
        <v>-108.30448729986317</v>
      </c>
      <c r="H16" s="81">
        <f t="shared" si="0"/>
        <v>-254.03203386176511</v>
      </c>
      <c r="I16" s="82">
        <f>Zahlungen!Q17/Zahlungen_pro_Kopf!L16*1000</f>
        <v>17.047200535560361</v>
      </c>
      <c r="J16" s="83">
        <f>Zahlungen!R17/Zahlungen_pro_Kopf!L16*1000</f>
        <v>347.95826133982234</v>
      </c>
      <c r="L16" s="84">
        <v>190734</v>
      </c>
    </row>
    <row r="17" spans="1:23" s="17" customFormat="1" ht="15" customHeight="1">
      <c r="A17" s="18"/>
      <c r="B17" s="85" t="s">
        <v>62</v>
      </c>
      <c r="C17" s="20">
        <f>Zahlungen!C18</f>
        <v>102.6</v>
      </c>
      <c r="D17" s="86">
        <f>Zahlungen!G18/L17*1000</f>
        <v>38.600305739382691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16.459522436752454</v>
      </c>
      <c r="J17" s="91">
        <f>Zahlungen!R18/Zahlungen_pro_Kopf!L17*1000</f>
        <v>55.059828176135142</v>
      </c>
      <c r="L17" s="76">
        <v>263868.33333333302</v>
      </c>
    </row>
    <row r="18" spans="1:23" s="17" customFormat="1" ht="15" customHeight="1">
      <c r="A18" s="18"/>
      <c r="B18" s="77" t="s">
        <v>63</v>
      </c>
      <c r="C18" s="29">
        <f>Zahlungen!C19</f>
        <v>96.1</v>
      </c>
      <c r="D18" s="78">
        <f>Zahlungen!G19/L18*1000</f>
        <v>-49.915880713540702</v>
      </c>
      <c r="E18" s="79">
        <f>Zahlungen!J19/Zahlungen_pro_Kopf!$L18*1000</f>
        <v>0</v>
      </c>
      <c r="F18" s="80">
        <f>Zahlungen!K19/Zahlungen_pro_Kopf!$L18*1000</f>
        <v>-35.587382521635696</v>
      </c>
      <c r="G18" s="80">
        <f>Zahlungen!L19/Zahlungen_pro_Kopf!$L18*1000</f>
        <v>0</v>
      </c>
      <c r="H18" s="81">
        <f t="shared" si="0"/>
        <v>-35.587382521635696</v>
      </c>
      <c r="I18" s="82">
        <f>Zahlungen!Q19/Zahlungen_pro_Kopf!L18*1000</f>
        <v>-72.854314986029635</v>
      </c>
      <c r="J18" s="83">
        <f>Zahlungen!R19/Zahlungen_pro_Kopf!L18*1000</f>
        <v>-158.35757822120604</v>
      </c>
      <c r="L18" s="84">
        <v>74152</v>
      </c>
    </row>
    <row r="19" spans="1:23" s="17" customFormat="1" ht="15" customHeight="1">
      <c r="A19" s="18"/>
      <c r="B19" s="85" t="s">
        <v>64</v>
      </c>
      <c r="C19" s="20">
        <f>Zahlungen!C20</f>
        <v>76</v>
      </c>
      <c r="D19" s="86">
        <f>Zahlungen!G20/L19*1000</f>
        <v>-870.60368470574315</v>
      </c>
      <c r="E19" s="87">
        <f>Zahlungen!J20/Zahlungen_pro_Kopf!$L19*1000</f>
        <v>-334.93423734217566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-334.93423734217566</v>
      </c>
      <c r="I19" s="90">
        <f>Zahlungen!Q20/Zahlungen_pro_Kopf!L19*1000</f>
        <v>17.164509031296824</v>
      </c>
      <c r="J19" s="91">
        <f>Zahlungen!R20/Zahlungen_pro_Kopf!L19*1000</f>
        <v>-1188.373413016622</v>
      </c>
      <c r="L19" s="76">
        <v>52550.333333333299</v>
      </c>
    </row>
    <row r="20" spans="1:23" s="17" customFormat="1" ht="15" customHeight="1">
      <c r="A20" s="18"/>
      <c r="B20" s="77" t="s">
        <v>65</v>
      </c>
      <c r="C20" s="29">
        <f>Zahlungen!C21</f>
        <v>81.099999999999994</v>
      </c>
      <c r="D20" s="78">
        <f>Zahlungen!G21/L20*1000</f>
        <v>-597.84586280149961</v>
      </c>
      <c r="E20" s="79">
        <f>Zahlungen!J21/Zahlungen_pro_Kopf!$L20*1000</f>
        <v>-553.03399240001863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-553.03399240001863</v>
      </c>
      <c r="I20" s="82">
        <f>Zahlungen!Q21/Zahlungen_pro_Kopf!L20*1000</f>
        <v>16.727267587286292</v>
      </c>
      <c r="J20" s="83">
        <f>Zahlungen!R21/Zahlungen_pro_Kopf!L20*1000</f>
        <v>-1134.1525876142321</v>
      </c>
      <c r="L20" s="84">
        <v>14779.333333333299</v>
      </c>
    </row>
    <row r="21" spans="1:23" s="17" customFormat="1" ht="15" customHeight="1">
      <c r="A21" s="18"/>
      <c r="B21" s="85" t="s">
        <v>66</v>
      </c>
      <c r="C21" s="20">
        <f>Zahlungen!C22</f>
        <v>76.099999999999994</v>
      </c>
      <c r="D21" s="86">
        <f>Zahlungen!G22/L21*1000</f>
        <v>-864.90325589405984</v>
      </c>
      <c r="E21" s="87">
        <f>Zahlungen!J22/Zahlungen_pro_Kopf!$L21*1000</f>
        <v>-4.3203926905325529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-4.3203926905325529</v>
      </c>
      <c r="I21" s="90">
        <f>Zahlungen!Q22/Zahlungen_pro_Kopf!L21*1000</f>
        <v>16.490573746440724</v>
      </c>
      <c r="J21" s="91">
        <f>Zahlungen!R22/Zahlungen_pro_Kopf!L21*1000</f>
        <v>-852.73307483815154</v>
      </c>
      <c r="L21" s="76">
        <v>459391</v>
      </c>
    </row>
    <row r="22" spans="1:23" s="17" customFormat="1" ht="15" customHeight="1">
      <c r="A22" s="18"/>
      <c r="B22" s="77" t="s">
        <v>67</v>
      </c>
      <c r="C22" s="29">
        <f>Zahlungen!C23</f>
        <v>80.599999999999994</v>
      </c>
      <c r="D22" s="78">
        <f>Zahlungen!G23/L22*1000</f>
        <v>-622.9175730652729</v>
      </c>
      <c r="E22" s="79">
        <f>Zahlungen!J23/Zahlungen_pro_Kopf!$L22*1000</f>
        <v>-716.07948061640298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-716.07948061640298</v>
      </c>
      <c r="I22" s="82">
        <f>Zahlungen!Q23/Zahlungen_pro_Kopf!L22*1000</f>
        <v>16.647663664872571</v>
      </c>
      <c r="J22" s="83">
        <f>Zahlungen!R23/Zahlungen_pro_Kopf!L22*1000</f>
        <v>-1322.3493900168032</v>
      </c>
      <c r="L22" s="84">
        <v>191370.33333333299</v>
      </c>
    </row>
    <row r="23" spans="1:23" s="17" customFormat="1" ht="15" customHeight="1">
      <c r="A23" s="18"/>
      <c r="B23" s="85" t="s">
        <v>68</v>
      </c>
      <c r="C23" s="20">
        <f>Zahlungen!C24</f>
        <v>88.8</v>
      </c>
      <c r="D23" s="86">
        <f>Zahlungen!G24/L23*1000</f>
        <v>-262.45907087731644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16.217427487488727</v>
      </c>
      <c r="J23" s="91">
        <f>Zahlungen!R24/Zahlungen_pro_Kopf!L23*1000</f>
        <v>-246.24164338982777</v>
      </c>
      <c r="L23" s="76">
        <v>563149</v>
      </c>
    </row>
    <row r="24" spans="1:23" s="17" customFormat="1" ht="15" customHeight="1">
      <c r="A24" s="18"/>
      <c r="B24" s="77" t="s">
        <v>69</v>
      </c>
      <c r="C24" s="29">
        <f>Zahlungen!C25</f>
        <v>73.400000000000006</v>
      </c>
      <c r="D24" s="78">
        <f>Zahlungen!G25/L24*1000</f>
        <v>-1023.5319786389905</v>
      </c>
      <c r="E24" s="79">
        <f>Zahlungen!J25/Zahlungen_pro_Kopf!$L24*1000</f>
        <v>-16.011998059888587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-16.011998059888587</v>
      </c>
      <c r="I24" s="82">
        <f>Zahlungen!Q25/Zahlungen_pro_Kopf!L24*1000</f>
        <v>16.504954190886217</v>
      </c>
      <c r="J24" s="83">
        <f>Zahlungen!R25/Zahlungen_pro_Kopf!L24*1000</f>
        <v>-1023.0390225079929</v>
      </c>
      <c r="L24" s="84">
        <v>232811.66666666701</v>
      </c>
    </row>
    <row r="25" spans="1:23" s="17" customFormat="1" ht="15" customHeight="1">
      <c r="A25" s="18"/>
      <c r="B25" s="85" t="s">
        <v>70</v>
      </c>
      <c r="C25" s="20">
        <f>Zahlungen!C26</f>
        <v>95.9</v>
      </c>
      <c r="D25" s="86">
        <f>Zahlungen!G26/L25*1000</f>
        <v>-54.002033209920462</v>
      </c>
      <c r="E25" s="87">
        <f>Zahlungen!J26/Zahlungen_pro_Kopf!$L25*1000</f>
        <v>-43.024293967174231</v>
      </c>
      <c r="F25" s="88">
        <f>Zahlungen!K26/Zahlungen_pro_Kopf!$L25*1000</f>
        <v>-55.429941028492948</v>
      </c>
      <c r="G25" s="88">
        <f>Zahlungen!L26/Zahlungen_pro_Kopf!$L25*1000</f>
        <v>0</v>
      </c>
      <c r="H25" s="89">
        <f t="shared" si="0"/>
        <v>-98.454234995667179</v>
      </c>
      <c r="I25" s="90">
        <f>Zahlungen!Q26/Zahlungen_pro_Kopf!L25*1000</f>
        <v>16.240913792861768</v>
      </c>
      <c r="J25" s="91">
        <f>Zahlungen!R26/Zahlungen_pro_Kopf!L25*1000</f>
        <v>-136.21535441272584</v>
      </c>
      <c r="L25" s="76">
        <v>319353.33333333302</v>
      </c>
    </row>
    <row r="26" spans="1:23" s="17" customFormat="1" ht="15" customHeight="1">
      <c r="A26" s="18"/>
      <c r="B26" s="77" t="s">
        <v>71</v>
      </c>
      <c r="C26" s="29">
        <f>Zahlungen!C27</f>
        <v>101.5</v>
      </c>
      <c r="D26" s="78">
        <f>Zahlungen!G27/L26*1000</f>
        <v>22.269407157336101</v>
      </c>
      <c r="E26" s="79">
        <f>Zahlungen!J27/Zahlungen_pro_Kopf!$L26*1000</f>
        <v>0</v>
      </c>
      <c r="F26" s="80">
        <f>Zahlungen!K27/Zahlungen_pro_Kopf!$L26*1000</f>
        <v>-72.430656474194521</v>
      </c>
      <c r="G26" s="80">
        <f>Zahlungen!L27/Zahlungen_pro_Kopf!$L26*1000</f>
        <v>-5.0225324724105604</v>
      </c>
      <c r="H26" s="81">
        <f t="shared" si="0"/>
        <v>-77.453188946605081</v>
      </c>
      <c r="I26" s="82">
        <f>Zahlungen!Q27/Zahlungen_pro_Kopf!L26*1000</f>
        <v>16.174288018139087</v>
      </c>
      <c r="J26" s="83">
        <f>Zahlungen!R27/Zahlungen_pro_Kopf!L26*1000</f>
        <v>-39.009493771129897</v>
      </c>
      <c r="L26" s="84">
        <v>656153.66666666698</v>
      </c>
    </row>
    <row r="27" spans="1:23" s="17" customFormat="1" ht="15" customHeight="1">
      <c r="A27" s="18"/>
      <c r="B27" s="85" t="s">
        <v>72</v>
      </c>
      <c r="C27" s="20">
        <f>Zahlungen!C28</f>
        <v>68.099999999999994</v>
      </c>
      <c r="D27" s="86">
        <f>Zahlungen!G28/L27*1000</f>
        <v>-1362.2309865297548</v>
      </c>
      <c r="E27" s="87">
        <f>Zahlungen!J28/Zahlungen_pro_Kopf!$L27*1000</f>
        <v>-243.71541027426423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-243.71541027426423</v>
      </c>
      <c r="I27" s="90">
        <f>Zahlungen!Q28/Zahlungen_pro_Kopf!L27*1000</f>
        <v>16.09704278782721</v>
      </c>
      <c r="J27" s="91">
        <f>Zahlungen!R28/Zahlungen_pro_Kopf!L27*1000</f>
        <v>-1589.8493540161919</v>
      </c>
      <c r="L27" s="76">
        <v>286555.33333333302</v>
      </c>
    </row>
    <row r="28" spans="1:23" s="17" customFormat="1" ht="15" customHeight="1">
      <c r="A28" s="18"/>
      <c r="B28" s="77" t="s">
        <v>73</v>
      </c>
      <c r="C28" s="29">
        <f>Zahlungen!C29</f>
        <v>97.5</v>
      </c>
      <c r="D28" s="78">
        <f>Zahlungen!G29/L28*1000</f>
        <v>-24.796567009983637</v>
      </c>
      <c r="E28" s="79">
        <f>Zahlungen!J29/Zahlungen_pro_Kopf!$L28*1000</f>
        <v>-135.35960161886581</v>
      </c>
      <c r="F28" s="80">
        <f>Zahlungen!K29/Zahlungen_pro_Kopf!$L28*1000</f>
        <v>-70.250357172109986</v>
      </c>
      <c r="G28" s="80">
        <f>Zahlungen!L29/Zahlungen_pro_Kopf!$L28*1000</f>
        <v>0</v>
      </c>
      <c r="H28" s="81">
        <f t="shared" si="0"/>
        <v>-205.60995879097578</v>
      </c>
      <c r="I28" s="82">
        <f>Zahlungen!Q29/Zahlungen_pro_Kopf!L28*1000</f>
        <v>-628.43100232169559</v>
      </c>
      <c r="J28" s="83">
        <f>Zahlungen!R29/Zahlungen_pro_Kopf!L28*1000</f>
        <v>-858.83752812265504</v>
      </c>
      <c r="L28" s="84">
        <v>168702</v>
      </c>
    </row>
    <row r="29" spans="1:23" s="17" customFormat="1" ht="15" customHeight="1">
      <c r="A29" s="18"/>
      <c r="B29" s="85" t="s">
        <v>74</v>
      </c>
      <c r="C29" s="20">
        <f>Zahlungen!C30</f>
        <v>151.19999999999999</v>
      </c>
      <c r="D29" s="86">
        <f>Zahlungen!G30/L29*1000</f>
        <v>760.12909763707239</v>
      </c>
      <c r="E29" s="87">
        <f>Zahlungen!J30/Zahlungen_pro_Kopf!$L29*1000</f>
        <v>0</v>
      </c>
      <c r="F29" s="88">
        <f>Zahlungen!K30/Zahlungen_pro_Kopf!$L29*1000</f>
        <v>-191.50013345284438</v>
      </c>
      <c r="G29" s="88">
        <f>Zahlungen!L30/Zahlungen_pro_Kopf!$L29*1000</f>
        <v>-72.067169263222141</v>
      </c>
      <c r="H29" s="89">
        <f t="shared" si="0"/>
        <v>-263.56730271606654</v>
      </c>
      <c r="I29" s="90">
        <f>Zahlungen!Q30/Zahlungen_pro_Kopf!L29*1000</f>
        <v>15.95437649758558</v>
      </c>
      <c r="J29" s="91">
        <f>Zahlungen!R30/Zahlungen_pro_Kopf!L29*1000</f>
        <v>512.5161714185914</v>
      </c>
      <c r="K29" s="18"/>
      <c r="L29" s="76">
        <v>432290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68.7</v>
      </c>
      <c r="D30" s="94">
        <f>Zahlungen!G31/L30*1000</f>
        <v>-1322.1374230353892</v>
      </c>
      <c r="E30" s="95">
        <f>Zahlungen!J31/Zahlungen_pro_Kopf!$L30*1000</f>
        <v>-62.343915205084741</v>
      </c>
      <c r="F30" s="96">
        <f>Zahlungen!K31/Zahlungen_pro_Kopf!$L30*1000</f>
        <v>0</v>
      </c>
      <c r="G30" s="96">
        <f>Zahlungen!L31/Zahlungen_pro_Kopf!$L30*1000</f>
        <v>0</v>
      </c>
      <c r="H30" s="97">
        <f t="shared" si="0"/>
        <v>-62.343915205084741</v>
      </c>
      <c r="I30" s="98">
        <f>Zahlungen!Q31/Zahlungen_pro_Kopf!L30*1000</f>
        <v>-268.72273021695065</v>
      </c>
      <c r="J30" s="99">
        <f>Zahlungen!R31/Zahlungen_pro_Kopf!L30*1000</f>
        <v>-1653.2040684574245</v>
      </c>
      <c r="K30" s="18"/>
      <c r="L30" s="100">
        <v>67902.333333333299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5" t="s">
        <v>76</v>
      </c>
      <c r="C31" s="105"/>
      <c r="D31" s="105"/>
      <c r="E31" s="105"/>
      <c r="F31" s="105"/>
      <c r="G31" s="105"/>
      <c r="H31" s="105"/>
      <c r="I31" s="105"/>
      <c r="J31" s="105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2012-05-15T09:30:08Z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