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1" i="8" s="1"/>
  <c r="D30" i="7"/>
  <c r="D30" i="8" s="1"/>
  <c r="D29" i="7"/>
  <c r="D29" i="8" s="1"/>
  <c r="D28" i="7"/>
  <c r="D28" i="8" s="1"/>
  <c r="D27" i="7"/>
  <c r="D27" i="8" s="1"/>
  <c r="D26" i="7"/>
  <c r="D26" i="8" s="1"/>
  <c r="D25" i="7"/>
  <c r="D25" i="8" s="1"/>
  <c r="D24" i="7"/>
  <c r="D24" i="8" s="1"/>
  <c r="D23" i="7"/>
  <c r="D23" i="8" s="1"/>
  <c r="D22" i="7"/>
  <c r="D22" i="8" s="1"/>
  <c r="D21" i="7"/>
  <c r="D21" i="8" s="1"/>
  <c r="D20" i="7"/>
  <c r="D20" i="8" s="1"/>
  <c r="D19" i="7"/>
  <c r="D19" i="8" s="1"/>
  <c r="D18" i="7"/>
  <c r="D18" i="8" s="1"/>
  <c r="D17" i="7"/>
  <c r="D17" i="8" s="1"/>
  <c r="D16" i="7"/>
  <c r="D16" i="8" s="1"/>
  <c r="D15" i="7"/>
  <c r="D15" i="8" s="1"/>
  <c r="D14" i="7"/>
  <c r="D14" i="8" s="1"/>
  <c r="D13" i="7"/>
  <c r="D13" i="8" s="1"/>
  <c r="D12" i="7"/>
  <c r="D12" i="8" s="1"/>
  <c r="D11" i="7"/>
  <c r="D11" i="8" s="1"/>
  <c r="D10" i="7"/>
  <c r="D10" i="8" s="1"/>
  <c r="D9" i="7"/>
  <c r="D9" i="8" s="1"/>
  <c r="D8" i="7"/>
  <c r="D8" i="8" s="1"/>
  <c r="D7" i="7"/>
  <c r="D33" s="1"/>
  <c r="D33" i="8" s="1"/>
  <c r="H5" i="7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G32" i="6" s="1"/>
  <c r="H32" s="1"/>
  <c r="J31" i="2"/>
  <c r="G31" i="6" s="1"/>
  <c r="H31" s="1"/>
  <c r="J30" i="2"/>
  <c r="G30" i="6" s="1"/>
  <c r="H30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A4" i="1"/>
  <c r="A2" i="5" s="1"/>
  <c r="A3" i="1"/>
  <c r="D7" i="8" l="1"/>
  <c r="C7"/>
  <c r="C9"/>
  <c r="C11"/>
  <c r="C13"/>
  <c r="C15"/>
  <c r="C17"/>
  <c r="C19"/>
  <c r="C21"/>
  <c r="C23"/>
  <c r="C25"/>
  <c r="C27"/>
  <c r="C29"/>
  <c r="E7"/>
  <c r="E33" i="7"/>
  <c r="E8" i="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C8"/>
  <c r="C10"/>
  <c r="C12"/>
  <c r="C14"/>
  <c r="C16"/>
  <c r="C18"/>
  <c r="C20"/>
  <c r="C22"/>
  <c r="C24"/>
  <c r="C26"/>
  <c r="C28"/>
  <c r="G1" i="2"/>
  <c r="B2" i="3"/>
  <c r="A2" i="4"/>
  <c r="F33" i="7"/>
  <c r="F33" i="8" s="1"/>
  <c r="D35" i="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30"/>
  <c r="G30" i="7" s="1"/>
  <c r="I31" i="6"/>
  <c r="G31" i="7" s="1"/>
  <c r="I32" i="6"/>
  <c r="G32" i="7" s="1"/>
  <c r="F7" i="8"/>
  <c r="A2" i="9"/>
  <c r="E1" i="8"/>
  <c r="J33" i="2"/>
  <c r="D35" i="4"/>
  <c r="E1" i="6"/>
  <c r="I29"/>
  <c r="G29" i="7" s="1"/>
  <c r="D1"/>
  <c r="C30"/>
  <c r="C31"/>
  <c r="C32"/>
  <c r="G28" i="8" l="1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27" i="8"/>
  <c r="G26" i="9"/>
  <c r="H27" i="7"/>
  <c r="G25" i="8"/>
  <c r="H25" i="7"/>
  <c r="G23" i="8"/>
  <c r="H23" i="7"/>
  <c r="G22" i="9" s="1"/>
  <c r="G21" i="8"/>
  <c r="H21" i="7"/>
  <c r="G19" i="8"/>
  <c r="G18" i="9"/>
  <c r="H19" i="7"/>
  <c r="G17" i="8"/>
  <c r="H17" i="7"/>
  <c r="G15" i="8"/>
  <c r="H15" i="7"/>
  <c r="G14" i="9" s="1"/>
  <c r="G13" i="8"/>
  <c r="H13" i="7"/>
  <c r="G11" i="8"/>
  <c r="G10" i="9"/>
  <c r="H11" i="7"/>
  <c r="G9" i="8"/>
  <c r="H9" i="7"/>
  <c r="C32" i="8"/>
  <c r="H32" i="7"/>
  <c r="C30" i="8"/>
  <c r="H30" i="7"/>
  <c r="B29" i="9"/>
  <c r="G29" i="8"/>
  <c r="G32"/>
  <c r="G29" i="9"/>
  <c r="G30" i="8"/>
  <c r="H7" i="6"/>
  <c r="I7" s="1"/>
  <c r="G33"/>
  <c r="H33" s="1"/>
  <c r="H29" i="7"/>
  <c r="G28" i="9" s="1"/>
  <c r="C31" i="8"/>
  <c r="H31" i="7"/>
  <c r="G31" i="8"/>
  <c r="G30" i="9"/>
  <c r="E33" i="8"/>
  <c r="C33" i="7"/>
  <c r="F30" i="9" l="1"/>
  <c r="C30"/>
  <c r="H31" i="8"/>
  <c r="E30" i="9"/>
  <c r="D30"/>
  <c r="E31"/>
  <c r="F31"/>
  <c r="H32" i="8"/>
  <c r="D31" i="9"/>
  <c r="C31"/>
  <c r="F8"/>
  <c r="E8"/>
  <c r="H9" i="8"/>
  <c r="C8" i="9"/>
  <c r="B8"/>
  <c r="D8"/>
  <c r="F12"/>
  <c r="E12"/>
  <c r="H13" i="8"/>
  <c r="C12" i="9"/>
  <c r="B12"/>
  <c r="D12"/>
  <c r="F16"/>
  <c r="E16"/>
  <c r="H17" i="8"/>
  <c r="C16" i="9"/>
  <c r="B16"/>
  <c r="D16"/>
  <c r="F20"/>
  <c r="E20"/>
  <c r="H21" i="8"/>
  <c r="C20" i="9"/>
  <c r="B20"/>
  <c r="D20"/>
  <c r="F24"/>
  <c r="E24"/>
  <c r="H25" i="8"/>
  <c r="C24" i="9"/>
  <c r="B24"/>
  <c r="D24"/>
  <c r="E7"/>
  <c r="F7"/>
  <c r="H8" i="8"/>
  <c r="D7" i="9"/>
  <c r="C7"/>
  <c r="B7"/>
  <c r="E11"/>
  <c r="F11"/>
  <c r="H12" i="8"/>
  <c r="D11" i="9"/>
  <c r="C11"/>
  <c r="B11"/>
  <c r="E15"/>
  <c r="F15"/>
  <c r="H16" i="8"/>
  <c r="D15" i="9"/>
  <c r="C15"/>
  <c r="B15"/>
  <c r="E19"/>
  <c r="F19"/>
  <c r="H20" i="8"/>
  <c r="D19" i="9"/>
  <c r="C19"/>
  <c r="B19"/>
  <c r="E23"/>
  <c r="F23"/>
  <c r="H24" i="8"/>
  <c r="D23" i="9"/>
  <c r="C23"/>
  <c r="B23"/>
  <c r="E27"/>
  <c r="F27"/>
  <c r="H28" i="8"/>
  <c r="D27" i="9"/>
  <c r="C27"/>
  <c r="B27"/>
  <c r="B30"/>
  <c r="H30" s="1"/>
  <c r="G7"/>
  <c r="G11"/>
  <c r="G15"/>
  <c r="G19"/>
  <c r="G23"/>
  <c r="G27"/>
  <c r="C33" i="8"/>
  <c r="F28" i="9"/>
  <c r="E28"/>
  <c r="H29" i="8"/>
  <c r="C28" i="9"/>
  <c r="B28"/>
  <c r="H28" s="1"/>
  <c r="D28"/>
  <c r="I33" i="6"/>
  <c r="G7" i="7"/>
  <c r="E29" i="9"/>
  <c r="F29"/>
  <c r="H30" i="8"/>
  <c r="D29" i="9"/>
  <c r="C29"/>
  <c r="H29" s="1"/>
  <c r="F10"/>
  <c r="C10"/>
  <c r="H11" i="8"/>
  <c r="E10" i="9"/>
  <c r="B10"/>
  <c r="D10"/>
  <c r="F14"/>
  <c r="C14"/>
  <c r="H15" i="8"/>
  <c r="E14" i="9"/>
  <c r="B14"/>
  <c r="D14"/>
  <c r="F18"/>
  <c r="C18"/>
  <c r="H19" i="8"/>
  <c r="E18" i="9"/>
  <c r="B18"/>
  <c r="D18"/>
  <c r="F22"/>
  <c r="C22"/>
  <c r="H23" i="8"/>
  <c r="E22" i="9"/>
  <c r="B22"/>
  <c r="D22"/>
  <c r="F26"/>
  <c r="C26"/>
  <c r="H27" i="8"/>
  <c r="E26" i="9"/>
  <c r="B26"/>
  <c r="D26"/>
  <c r="E9"/>
  <c r="F9"/>
  <c r="H10" i="8"/>
  <c r="D9" i="9"/>
  <c r="B9"/>
  <c r="C9"/>
  <c r="E13"/>
  <c r="F13"/>
  <c r="H14" i="8"/>
  <c r="D13" i="9"/>
  <c r="B13"/>
  <c r="C13"/>
  <c r="E17"/>
  <c r="F17"/>
  <c r="H18" i="8"/>
  <c r="D17" i="9"/>
  <c r="B17"/>
  <c r="C17"/>
  <c r="E21"/>
  <c r="F21"/>
  <c r="H22" i="8"/>
  <c r="D21" i="9"/>
  <c r="B21"/>
  <c r="C21"/>
  <c r="E25"/>
  <c r="F25"/>
  <c r="H26" i="8"/>
  <c r="D25" i="9"/>
  <c r="B25"/>
  <c r="C25"/>
  <c r="G31"/>
  <c r="B31"/>
  <c r="H31" s="1"/>
  <c r="G8"/>
  <c r="G12"/>
  <c r="G16"/>
  <c r="G20"/>
  <c r="G24"/>
  <c r="G9"/>
  <c r="G13"/>
  <c r="G17"/>
  <c r="G21"/>
  <c r="G25"/>
  <c r="H24" l="1"/>
  <c r="H20"/>
  <c r="H16"/>
  <c r="H12"/>
  <c r="H8"/>
  <c r="G7" i="8"/>
  <c r="G33" i="7"/>
  <c r="H7"/>
  <c r="H25" i="9"/>
  <c r="H21"/>
  <c r="H17"/>
  <c r="H13"/>
  <c r="H9"/>
  <c r="H26"/>
  <c r="H22"/>
  <c r="H18"/>
  <c r="H14"/>
  <c r="H10"/>
  <c r="H27"/>
  <c r="H23"/>
  <c r="H19"/>
  <c r="H15"/>
  <c r="H11"/>
  <c r="H7"/>
  <c r="F6" l="1"/>
  <c r="H33" i="7"/>
  <c r="C6" i="9"/>
  <c r="H7" i="8"/>
  <c r="E6" i="9"/>
  <c r="D6"/>
  <c r="B6"/>
  <c r="G6"/>
  <c r="G33" i="8"/>
  <c r="G32" i="9"/>
  <c r="H6" l="1"/>
  <c r="B37"/>
  <c r="B38" s="1"/>
  <c r="E37"/>
  <c r="E38" s="1"/>
  <c r="C37"/>
  <c r="C38" s="1"/>
  <c r="F37"/>
  <c r="F38" s="1"/>
  <c r="G37"/>
  <c r="G38" s="1"/>
  <c r="G34"/>
  <c r="G35" s="1"/>
  <c r="D37"/>
  <c r="D38" s="1"/>
  <c r="H33" i="8"/>
  <c r="E32" i="9"/>
  <c r="E34" s="1"/>
  <c r="E35" s="1"/>
  <c r="C32"/>
  <c r="C34" s="1"/>
  <c r="C35" s="1"/>
  <c r="F32"/>
  <c r="F34" s="1"/>
  <c r="F35" s="1"/>
  <c r="D32"/>
  <c r="D34" s="1"/>
  <c r="D35" s="1"/>
  <c r="B32"/>
  <c r="H32" l="1"/>
  <c r="B34"/>
  <c r="B35" s="1"/>
</calcChain>
</file>

<file path=xl/sharedStrings.xml><?xml version="1.0" encoding="utf-8"?>
<sst xmlns="http://schemas.openxmlformats.org/spreadsheetml/2006/main" count="454" uniqueCount="130">
  <si>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</si>
  <si>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</si>
  <si>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</si>
  <si>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</si>
  <si>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</si>
  <si>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</si>
  <si>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</si>
  <si>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</si>
  <si>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</si>
  <si>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</si>
  <si>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</si>
  <si>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</si>
  <si>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</si>
  <si>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</si>
  <si>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</si>
  <si>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</si>
  <si>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Simulation</t>
  </si>
  <si>
    <t>WS</t>
  </si>
  <si>
    <t>FA_2010_20120518</t>
  </si>
  <si>
    <t>SWS</t>
  </si>
  <si>
    <t>RA_2010_20120518</t>
  </si>
  <si>
    <t>RefJahr</t>
  </si>
  <si>
    <t>BemJahr</t>
  </si>
  <si>
    <t>a1629544-e4a0-e111-98b5-00215ad18666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</si>
  <si>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</si>
  <si>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</si>
  <si>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</si>
  <si>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</si>
  <si>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</si>
  <si>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</si>
  <si>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</si>
  <si>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</si>
  <si>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</si>
  <si>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</si>
  <si>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</si>
  <si>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</si>
  <si>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</si>
  <si>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</si>
  <si>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</si>
  <si>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</si>
  <si>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</si>
  <si>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</si>
  <si>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</si>
  <si>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</si>
  <si>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</si>
  <si>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</si>
  <si>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</si>
  <si>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</si>
  <si>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</si>
  <si>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</si>
  <si>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</si>
  <si>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</si>
  <si>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</si>
  <si>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</si>
  <si>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</si>
  <si>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</si>
  <si>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</si>
  <si>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</si>
  <si>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</si>
  <si>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</si>
  <si>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</si>
  <si>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</si>
  <si>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</si>
  <si>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</si>
  <si>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</si>
  <si>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</si>
  <si>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</si>
  <si>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</si>
  <si>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</si>
  <si>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</si>
  <si>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</si>
  <si>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</si>
  <si>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</si>
  <si>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</si>
  <si>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</si>
  <si>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</si>
  <si>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</si>
  <si>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</si>
  <si>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</si>
  <si>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</si>
  <si>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</si>
  <si>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</si>
  <si>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</si>
  <si>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</si>
  <si>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</si>
  <si>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</si>
  <si>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</si>
  <si>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</si>
  <si>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</si>
  <si>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</si>
  <si>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</si>
  <si>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</si>
  <si>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</si>
  <si>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</si>
  <si>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</si>
  <si>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</si>
  <si>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</si>
  <si>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</si>
  <si>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</si>
  <si>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</si>
  <si>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</si>
  <si>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</si>
  <si>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</si>
  <si>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</si>
  <si>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</si>
  <si>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</si>
  <si>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</si>
  <si>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</si>
  <si>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</si>
  <si>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</si>
  <si>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</si>
  <si>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</si>
  <si>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</si>
  <si>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</si>
  <si>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</si>
  <si>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</si>
  <si>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</si>
  <si>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</si>
  <si>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</si>
  <si>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</si>
  <si>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</si>
  <si>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</si>
  <si>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</si>
  <si>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* Schätzung</t>
  </si>
  <si>
    <t>Jura**</t>
  </si>
  <si>
    <t>Graubünden*</t>
  </si>
  <si>
    <t>Luzern*</t>
  </si>
  <si>
    <t>* Korrektur</t>
  </si>
  <si>
    <t>** Korrektur</t>
  </si>
  <si>
    <t>Genf*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</si>
</sst>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6" fillId="0" borderId="0" xfId="0" applyFont="1" applyFill="1"/>
    <xf numFmtId="0" fontId="25" fillId="3" borderId="23" xfId="0" applyFont="1" applyFill="1" applyBorder="1" applyAlignment="1">
      <alignment vertical="center"/>
    </xf>
    <xf numFmtId="164" fontId="27" fillId="3" borderId="24" xfId="0" applyNumberFormat="1" applyFont="1" applyFill="1" applyBorder="1" applyAlignment="1" applyProtection="1">
      <alignment vertical="center"/>
      <protection locked="0"/>
    </xf>
    <xf numFmtId="0" fontId="25" fillId="0" borderId="5" xfId="0" applyFont="1" applyFill="1" applyBorder="1"/>
    <xf numFmtId="164" fontId="28" fillId="0" borderId="0" xfId="0" applyNumberFormat="1" applyFont="1" applyFill="1" applyBorder="1" applyAlignment="1" applyProtection="1">
      <alignment vertical="center"/>
      <protection locked="0"/>
    </xf>
    <xf numFmtId="3" fontId="29" fillId="0" borderId="9" xfId="0" applyNumberFormat="1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Protection="1">
      <protection locked="0"/>
    </xf>
    <xf numFmtId="3" fontId="30" fillId="0" borderId="9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91" t="s">
        <v>0</v>
      </c>
      <c r="B1" s="191"/>
      <c r="C1" s="191"/>
      <c r="D1" s="191"/>
      <c r="E1" s="191"/>
    </row>
    <row r="2" spans="1:5" ht="24.75" customHeight="1">
      <c r="A2" s="190"/>
      <c r="B2" s="190"/>
      <c r="C2" s="190"/>
      <c r="D2" s="190"/>
      <c r="E2" s="190"/>
    </row>
    <row r="3" spans="1:5" ht="18" customHeight="1">
      <c r="A3" s="189" t="str">
        <f>"Bemessungsjahr "&amp;C31</f>
        <v>Bemessungsjahr 2005</v>
      </c>
      <c r="B3" s="189"/>
      <c r="C3" s="189"/>
      <c r="D3" s="189"/>
      <c r="E3" s="189"/>
    </row>
    <row r="4" spans="1:5" ht="18" customHeight="1">
      <c r="A4" s="189" t="str">
        <f>"Referenzjahr "&amp;C30</f>
        <v>Referenzjahr 2010</v>
      </c>
      <c r="B4" s="189"/>
      <c r="C4" s="189"/>
      <c r="D4" s="189"/>
      <c r="E4" s="189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2010</v>
      </c>
    </row>
    <row r="31" spans="2:4">
      <c r="B31" s="12" t="s">
        <v>22</v>
      </c>
      <c r="C31" s="13">
        <v>2005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2005</v>
      </c>
      <c r="G1" s="20" t="str">
        <f>Info!A4</f>
        <v>Referenzjahr 2010</v>
      </c>
      <c r="J1" s="21" t="str">
        <f>Info!$C$28</f>
        <v>FA_2010_20120518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774870</v>
      </c>
      <c r="D7" s="45">
        <v>48054094.700000003</v>
      </c>
      <c r="E7" s="45">
        <v>27400</v>
      </c>
      <c r="F7" s="45">
        <v>210118</v>
      </c>
      <c r="G7" s="45">
        <v>2314882</v>
      </c>
      <c r="H7" s="45">
        <v>564752</v>
      </c>
      <c r="I7" s="45">
        <v>45739212.700000003</v>
      </c>
      <c r="J7" s="46">
        <f t="shared" ref="J7:J32" si="0">I7-(E7/1000*H7)</f>
        <v>30265007.900000006</v>
      </c>
      <c r="K7" s="1"/>
      <c r="L7" s="47"/>
    </row>
    <row r="8" spans="1:12">
      <c r="B8" s="48" t="s">
        <v>50</v>
      </c>
      <c r="C8" s="49">
        <v>593663</v>
      </c>
      <c r="D8" s="49">
        <v>27444715.5</v>
      </c>
      <c r="E8" s="49">
        <v>27400</v>
      </c>
      <c r="F8" s="49">
        <v>203294</v>
      </c>
      <c r="G8" s="49">
        <v>1935184.9</v>
      </c>
      <c r="H8" s="49">
        <v>390369</v>
      </c>
      <c r="I8" s="49">
        <v>25509530.600000001</v>
      </c>
      <c r="J8" s="50">
        <f t="shared" si="0"/>
        <v>14813420.000000002</v>
      </c>
      <c r="K8" s="1"/>
      <c r="L8" s="47"/>
    </row>
    <row r="9" spans="1:12">
      <c r="B9" s="51" t="s">
        <v>51</v>
      </c>
      <c r="C9" s="52">
        <v>203862</v>
      </c>
      <c r="D9" s="52">
        <v>10306463.5</v>
      </c>
      <c r="E9" s="52">
        <v>27400</v>
      </c>
      <c r="F9" s="52">
        <v>60713</v>
      </c>
      <c r="G9" s="52">
        <v>726947.4</v>
      </c>
      <c r="H9" s="52">
        <v>143149</v>
      </c>
      <c r="I9" s="52">
        <v>9579516.0999999996</v>
      </c>
      <c r="J9" s="53">
        <f t="shared" si="0"/>
        <v>5657233.5</v>
      </c>
      <c r="K9" s="1"/>
      <c r="L9" s="47"/>
    </row>
    <row r="10" spans="1:12">
      <c r="B10" s="48" t="s">
        <v>52</v>
      </c>
      <c r="C10" s="49">
        <v>19876</v>
      </c>
      <c r="D10" s="49">
        <v>878726.3</v>
      </c>
      <c r="E10" s="49">
        <v>27400</v>
      </c>
      <c r="F10" s="49">
        <v>6187</v>
      </c>
      <c r="G10" s="49">
        <v>76160</v>
      </c>
      <c r="H10" s="49">
        <v>13689</v>
      </c>
      <c r="I10" s="49">
        <v>802566.3</v>
      </c>
      <c r="J10" s="50">
        <f t="shared" si="0"/>
        <v>427487.70000000007</v>
      </c>
      <c r="K10" s="1"/>
      <c r="L10" s="47"/>
    </row>
    <row r="11" spans="1:12">
      <c r="B11" s="51" t="s">
        <v>53</v>
      </c>
      <c r="C11" s="52">
        <v>78346</v>
      </c>
      <c r="D11" s="52">
        <v>5472175.5</v>
      </c>
      <c r="E11" s="52">
        <v>27400</v>
      </c>
      <c r="F11" s="52">
        <v>22151</v>
      </c>
      <c r="G11" s="52">
        <v>264009.5</v>
      </c>
      <c r="H11" s="52">
        <v>56195</v>
      </c>
      <c r="I11" s="52">
        <v>5208166</v>
      </c>
      <c r="J11" s="53">
        <f t="shared" si="0"/>
        <v>3668423</v>
      </c>
      <c r="K11" s="1"/>
      <c r="L11" s="47"/>
    </row>
    <row r="12" spans="1:12">
      <c r="B12" s="48" t="s">
        <v>54</v>
      </c>
      <c r="C12" s="49">
        <v>19809</v>
      </c>
      <c r="D12" s="49">
        <v>933565.2</v>
      </c>
      <c r="E12" s="49">
        <v>27400</v>
      </c>
      <c r="F12" s="49">
        <v>6709</v>
      </c>
      <c r="G12" s="49">
        <v>77410.3</v>
      </c>
      <c r="H12" s="49">
        <v>13100</v>
      </c>
      <c r="I12" s="49">
        <v>856154.9</v>
      </c>
      <c r="J12" s="50">
        <f t="shared" si="0"/>
        <v>497214.9</v>
      </c>
      <c r="K12" s="1"/>
      <c r="L12" s="47"/>
    </row>
    <row r="13" spans="1:12">
      <c r="B13" s="51" t="s">
        <v>55</v>
      </c>
      <c r="C13" s="52">
        <v>23455</v>
      </c>
      <c r="D13" s="52">
        <v>1660148.1</v>
      </c>
      <c r="E13" s="52">
        <v>27400</v>
      </c>
      <c r="F13" s="52">
        <v>5849</v>
      </c>
      <c r="G13" s="52">
        <v>74679.3</v>
      </c>
      <c r="H13" s="52">
        <v>17606</v>
      </c>
      <c r="I13" s="52">
        <v>1585468.8</v>
      </c>
      <c r="J13" s="53">
        <f t="shared" si="0"/>
        <v>1103064.4000000001</v>
      </c>
      <c r="K13" s="1"/>
      <c r="L13" s="47"/>
    </row>
    <row r="14" spans="1:12">
      <c r="B14" s="48" t="s">
        <v>56</v>
      </c>
      <c r="C14" s="49">
        <v>22044</v>
      </c>
      <c r="D14" s="49">
        <v>1027527.2</v>
      </c>
      <c r="E14" s="49">
        <v>27400</v>
      </c>
      <c r="F14" s="49">
        <v>6639</v>
      </c>
      <c r="G14" s="49">
        <v>87914.1</v>
      </c>
      <c r="H14" s="49">
        <v>15405</v>
      </c>
      <c r="I14" s="49">
        <v>939613.1</v>
      </c>
      <c r="J14" s="50">
        <f t="shared" si="0"/>
        <v>517516.1</v>
      </c>
      <c r="K14" s="1"/>
      <c r="L14" s="47"/>
    </row>
    <row r="15" spans="1:12">
      <c r="B15" s="51" t="s">
        <v>57</v>
      </c>
      <c r="C15" s="52">
        <v>62215</v>
      </c>
      <c r="D15" s="52">
        <v>5079939.9000000004</v>
      </c>
      <c r="E15" s="52">
        <v>27400</v>
      </c>
      <c r="F15" s="52">
        <v>14639</v>
      </c>
      <c r="G15" s="52">
        <v>163046.5</v>
      </c>
      <c r="H15" s="52">
        <v>47576</v>
      </c>
      <c r="I15" s="52">
        <v>4916893.4000000004</v>
      </c>
      <c r="J15" s="53">
        <f t="shared" si="0"/>
        <v>3613311.0000000005</v>
      </c>
      <c r="K15" s="1"/>
      <c r="L15" s="47"/>
    </row>
    <row r="16" spans="1:12">
      <c r="B16" s="48" t="s">
        <v>58</v>
      </c>
      <c r="C16" s="49">
        <v>137428</v>
      </c>
      <c r="D16" s="49">
        <v>7131369.4000000004</v>
      </c>
      <c r="E16" s="49">
        <v>27400</v>
      </c>
      <c r="F16" s="49">
        <v>38593</v>
      </c>
      <c r="G16" s="49">
        <v>498894.8</v>
      </c>
      <c r="H16" s="49">
        <v>98835</v>
      </c>
      <c r="I16" s="49">
        <v>6632474.5999999996</v>
      </c>
      <c r="J16" s="50">
        <f t="shared" si="0"/>
        <v>3924395.5999999996</v>
      </c>
      <c r="K16" s="1"/>
      <c r="L16" s="47"/>
    </row>
    <row r="17" spans="2:12">
      <c r="B17" s="51" t="s">
        <v>59</v>
      </c>
      <c r="C17" s="52">
        <v>151214</v>
      </c>
      <c r="D17" s="52">
        <v>7474527.5999999996</v>
      </c>
      <c r="E17" s="52">
        <v>27400</v>
      </c>
      <c r="F17" s="52">
        <v>45857</v>
      </c>
      <c r="G17" s="52">
        <v>470558.7</v>
      </c>
      <c r="H17" s="52">
        <v>105357</v>
      </c>
      <c r="I17" s="52">
        <v>7003968.9000000004</v>
      </c>
      <c r="J17" s="53">
        <f t="shared" si="0"/>
        <v>4117187.1000000006</v>
      </c>
      <c r="K17" s="1"/>
      <c r="L17" s="47"/>
    </row>
    <row r="18" spans="2:12">
      <c r="B18" s="48" t="s">
        <v>60</v>
      </c>
      <c r="C18" s="49">
        <v>122347</v>
      </c>
      <c r="D18" s="49">
        <v>6580004.7999999998</v>
      </c>
      <c r="E18" s="49">
        <v>27400</v>
      </c>
      <c r="F18" s="49">
        <v>42618</v>
      </c>
      <c r="G18" s="49">
        <v>421306.5</v>
      </c>
      <c r="H18" s="49">
        <v>79729</v>
      </c>
      <c r="I18" s="49">
        <v>6158698.2999999998</v>
      </c>
      <c r="J18" s="50">
        <f t="shared" si="0"/>
        <v>3974123.6999999997</v>
      </c>
      <c r="K18" s="1"/>
      <c r="L18" s="47"/>
    </row>
    <row r="19" spans="2:12">
      <c r="B19" s="51" t="s">
        <v>61</v>
      </c>
      <c r="C19" s="52">
        <v>156321</v>
      </c>
      <c r="D19" s="52">
        <v>9646331.3000000007</v>
      </c>
      <c r="E19" s="52">
        <v>27400</v>
      </c>
      <c r="F19" s="52">
        <v>38365</v>
      </c>
      <c r="G19" s="52">
        <v>402057.3</v>
      </c>
      <c r="H19" s="52">
        <v>117956</v>
      </c>
      <c r="I19" s="52">
        <v>9244274</v>
      </c>
      <c r="J19" s="53">
        <f t="shared" si="0"/>
        <v>6012279.5999999996</v>
      </c>
      <c r="K19" s="1"/>
      <c r="L19" s="47"/>
    </row>
    <row r="20" spans="2:12">
      <c r="B20" s="48" t="s">
        <v>62</v>
      </c>
      <c r="C20" s="49">
        <v>43188</v>
      </c>
      <c r="D20" s="49">
        <v>2175906.6</v>
      </c>
      <c r="E20" s="49">
        <v>27400</v>
      </c>
      <c r="F20" s="49">
        <v>12350</v>
      </c>
      <c r="G20" s="49">
        <v>151483.20000000001</v>
      </c>
      <c r="H20" s="49">
        <v>30838</v>
      </c>
      <c r="I20" s="49">
        <v>2024423.4</v>
      </c>
      <c r="J20" s="50">
        <f t="shared" si="0"/>
        <v>1179462.2</v>
      </c>
      <c r="K20" s="1"/>
      <c r="L20" s="47"/>
    </row>
    <row r="21" spans="2:12">
      <c r="B21" s="51" t="s">
        <v>63</v>
      </c>
      <c r="C21" s="52">
        <v>30164</v>
      </c>
      <c r="D21" s="52">
        <v>1525377.3</v>
      </c>
      <c r="E21" s="52">
        <v>27400</v>
      </c>
      <c r="F21" s="52">
        <v>9294</v>
      </c>
      <c r="G21" s="52">
        <v>111361.8</v>
      </c>
      <c r="H21" s="52">
        <v>20870</v>
      </c>
      <c r="I21" s="52">
        <v>1414015.5</v>
      </c>
      <c r="J21" s="53">
        <f t="shared" si="0"/>
        <v>842177.5</v>
      </c>
      <c r="K21" s="1"/>
      <c r="L21" s="47"/>
    </row>
    <row r="22" spans="2:12">
      <c r="B22" s="48" t="s">
        <v>64</v>
      </c>
      <c r="C22" s="49">
        <v>8378</v>
      </c>
      <c r="D22" s="49">
        <v>444028.3</v>
      </c>
      <c r="E22" s="49">
        <v>27400</v>
      </c>
      <c r="F22" s="49">
        <v>2613</v>
      </c>
      <c r="G22" s="49">
        <v>33691.599999999999</v>
      </c>
      <c r="H22" s="49">
        <v>5765</v>
      </c>
      <c r="I22" s="49">
        <v>410336.7</v>
      </c>
      <c r="J22" s="50">
        <f t="shared" si="0"/>
        <v>252375.7</v>
      </c>
      <c r="K22" s="1"/>
      <c r="L22" s="47"/>
    </row>
    <row r="23" spans="2:12">
      <c r="B23" s="51" t="s">
        <v>65</v>
      </c>
      <c r="C23" s="52">
        <v>262349</v>
      </c>
      <c r="D23" s="52">
        <v>12981522.699999999</v>
      </c>
      <c r="E23" s="52">
        <v>27400</v>
      </c>
      <c r="F23" s="52">
        <v>80402</v>
      </c>
      <c r="G23" s="52">
        <v>941868.5</v>
      </c>
      <c r="H23" s="52">
        <v>181947</v>
      </c>
      <c r="I23" s="52">
        <v>12039654.199999999</v>
      </c>
      <c r="J23" s="53">
        <f t="shared" si="0"/>
        <v>7054306.3999999994</v>
      </c>
      <c r="K23" s="1"/>
      <c r="L23" s="47"/>
    </row>
    <row r="24" spans="2:12">
      <c r="B24" s="48" t="s">
        <v>66</v>
      </c>
      <c r="C24" s="49">
        <v>127343</v>
      </c>
      <c r="D24" s="49">
        <v>5497691.4000000004</v>
      </c>
      <c r="E24" s="49">
        <v>27400</v>
      </c>
      <c r="F24" s="49">
        <v>52292</v>
      </c>
      <c r="G24" s="49">
        <v>454787.3</v>
      </c>
      <c r="H24" s="49">
        <v>75051</v>
      </c>
      <c r="I24" s="49">
        <v>5042904.0999999996</v>
      </c>
      <c r="J24" s="50">
        <f t="shared" si="0"/>
        <v>2986506.6999999997</v>
      </c>
      <c r="K24" s="1"/>
      <c r="L24" s="47"/>
    </row>
    <row r="25" spans="2:12">
      <c r="B25" s="51" t="s">
        <v>67</v>
      </c>
      <c r="C25" s="52">
        <v>324639</v>
      </c>
      <c r="D25" s="52">
        <v>18173198.5</v>
      </c>
      <c r="E25" s="52">
        <v>27400</v>
      </c>
      <c r="F25" s="52">
        <v>78699</v>
      </c>
      <c r="G25" s="52">
        <v>905963.9</v>
      </c>
      <c r="H25" s="52">
        <v>245940</v>
      </c>
      <c r="I25" s="52">
        <v>17267234.600000001</v>
      </c>
      <c r="J25" s="53">
        <f t="shared" si="0"/>
        <v>10528478.600000001</v>
      </c>
      <c r="K25" s="1"/>
      <c r="L25" s="47"/>
    </row>
    <row r="26" spans="2:12">
      <c r="B26" s="48" t="s">
        <v>68</v>
      </c>
      <c r="C26" s="49">
        <v>132653</v>
      </c>
      <c r="D26" s="49">
        <v>6670669</v>
      </c>
      <c r="E26" s="49">
        <v>27400</v>
      </c>
      <c r="F26" s="49">
        <v>38204</v>
      </c>
      <c r="G26" s="49">
        <v>475154</v>
      </c>
      <c r="H26" s="49">
        <v>94449</v>
      </c>
      <c r="I26" s="49">
        <v>6195515</v>
      </c>
      <c r="J26" s="50">
        <f t="shared" si="0"/>
        <v>3607612.4</v>
      </c>
      <c r="K26" s="1"/>
      <c r="L26" s="47"/>
    </row>
    <row r="27" spans="2:12">
      <c r="B27" s="51" t="s">
        <v>69</v>
      </c>
      <c r="C27" s="52">
        <v>194348</v>
      </c>
      <c r="D27" s="52">
        <v>9673821.5999999996</v>
      </c>
      <c r="E27" s="52">
        <v>27400</v>
      </c>
      <c r="F27" s="52">
        <v>68185</v>
      </c>
      <c r="G27" s="52">
        <v>806071</v>
      </c>
      <c r="H27" s="52">
        <v>126163</v>
      </c>
      <c r="I27" s="52">
        <v>8867750.5999999996</v>
      </c>
      <c r="J27" s="53">
        <f t="shared" si="0"/>
        <v>5410884.4000000004</v>
      </c>
      <c r="K27" s="1"/>
      <c r="L27" s="47"/>
    </row>
    <row r="28" spans="2:12">
      <c r="B28" s="48" t="s">
        <v>70</v>
      </c>
      <c r="C28" s="49">
        <v>373803</v>
      </c>
      <c r="D28" s="49">
        <v>21514787.699999999</v>
      </c>
      <c r="E28" s="49">
        <v>27400</v>
      </c>
      <c r="F28" s="49">
        <v>118090</v>
      </c>
      <c r="G28" s="49">
        <v>1241970.7</v>
      </c>
      <c r="H28" s="49">
        <v>255713</v>
      </c>
      <c r="I28" s="49">
        <v>20272817</v>
      </c>
      <c r="J28" s="50">
        <f t="shared" si="0"/>
        <v>13266280.800000001</v>
      </c>
      <c r="K28" s="1"/>
      <c r="L28" s="47"/>
    </row>
    <row r="29" spans="2:12">
      <c r="B29" s="51" t="s">
        <v>71</v>
      </c>
      <c r="C29" s="52">
        <v>207712</v>
      </c>
      <c r="D29" s="52">
        <v>8146930.2999999998</v>
      </c>
      <c r="E29" s="52">
        <v>27400</v>
      </c>
      <c r="F29" s="52">
        <v>93226</v>
      </c>
      <c r="G29" s="52">
        <v>734490.4</v>
      </c>
      <c r="H29" s="52">
        <v>114486</v>
      </c>
      <c r="I29" s="52">
        <v>7412439.9000000004</v>
      </c>
      <c r="J29" s="53">
        <f t="shared" si="0"/>
        <v>4275523.5</v>
      </c>
      <c r="K29" s="1"/>
      <c r="L29" s="47"/>
    </row>
    <row r="30" spans="2:12">
      <c r="B30" s="48" t="s">
        <v>72</v>
      </c>
      <c r="C30" s="49">
        <v>98983</v>
      </c>
      <c r="D30" s="49">
        <v>4907942</v>
      </c>
      <c r="E30" s="49">
        <v>27400</v>
      </c>
      <c r="F30" s="49">
        <v>32172</v>
      </c>
      <c r="G30" s="49">
        <v>353271.4</v>
      </c>
      <c r="H30" s="49">
        <v>66811</v>
      </c>
      <c r="I30" s="49">
        <v>4554670.5999999996</v>
      </c>
      <c r="J30" s="50">
        <f t="shared" si="0"/>
        <v>2724049.1999999997</v>
      </c>
      <c r="K30" s="1"/>
      <c r="L30" s="47"/>
    </row>
    <row r="31" spans="2:12">
      <c r="B31" s="51" t="s">
        <v>73</v>
      </c>
      <c r="C31" s="52">
        <v>237953</v>
      </c>
      <c r="D31" s="52">
        <v>15781409.6</v>
      </c>
      <c r="E31" s="52">
        <v>27400</v>
      </c>
      <c r="F31" s="52">
        <v>72854</v>
      </c>
      <c r="G31" s="52">
        <v>776395.2</v>
      </c>
      <c r="H31" s="52">
        <v>165099</v>
      </c>
      <c r="I31" s="52">
        <v>15005014.4</v>
      </c>
      <c r="J31" s="53">
        <f t="shared" si="0"/>
        <v>10481301.800000001</v>
      </c>
      <c r="K31" s="1"/>
      <c r="L31" s="47"/>
    </row>
    <row r="32" spans="2:12">
      <c r="B32" s="48" t="s">
        <v>74</v>
      </c>
      <c r="C32" s="49">
        <v>41140</v>
      </c>
      <c r="D32" s="49">
        <v>1767248.3</v>
      </c>
      <c r="E32" s="49">
        <v>27400</v>
      </c>
      <c r="F32" s="49">
        <v>14806</v>
      </c>
      <c r="G32" s="49">
        <v>166657.9</v>
      </c>
      <c r="H32" s="49">
        <v>26334</v>
      </c>
      <c r="I32" s="49">
        <v>1600590.4</v>
      </c>
      <c r="J32" s="50">
        <f t="shared" si="0"/>
        <v>879038.79999999993</v>
      </c>
      <c r="K32" s="1"/>
      <c r="L32" s="47"/>
    </row>
    <row r="33" spans="2:12" s="54" customFormat="1">
      <c r="B33" s="55" t="s">
        <v>75</v>
      </c>
      <c r="C33" s="56">
        <f>SUM(C7:C32)</f>
        <v>4448103</v>
      </c>
      <c r="D33" s="56">
        <f>SUM(D7:D32)</f>
        <v>240950122.30000001</v>
      </c>
      <c r="E33" s="56">
        <f>AVERAGE(E7:E32)</f>
        <v>27400</v>
      </c>
      <c r="F33" s="56">
        <f>SUM(F7:F32)</f>
        <v>1374919</v>
      </c>
      <c r="G33" s="56">
        <f>SUM(G7:G32)</f>
        <v>14666218.199999999</v>
      </c>
      <c r="H33" s="56">
        <f>SUM(H7:H32)</f>
        <v>3073184</v>
      </c>
      <c r="I33" s="56">
        <f>SUM(I7:I32)</f>
        <v>226283904.09999999</v>
      </c>
      <c r="J33" s="57">
        <f>SUM(J7:J32)</f>
        <v>142078662.50000006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2005</v>
      </c>
    </row>
    <row r="2" spans="1:4" ht="15.75" customHeight="1">
      <c r="B2" s="63" t="str">
        <f>Info!A4</f>
        <v>Referenzjahr 2010</v>
      </c>
      <c r="C2" s="64"/>
    </row>
    <row r="3" spans="1:4" ht="19.5" customHeight="1">
      <c r="A3" s="65"/>
      <c r="B3" s="60"/>
      <c r="C3" s="21" t="str">
        <f>Info!$C$28</f>
        <v>FA_2010_20120518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QS_2010_2005.xlsx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1271800.4648327001</v>
      </c>
    </row>
    <row r="8" spans="1:4" ht="15" customHeight="1">
      <c r="A8" s="72"/>
      <c r="B8" s="75" t="s">
        <v>50</v>
      </c>
      <c r="C8" s="76">
        <v>440965.15579248202</v>
      </c>
    </row>
    <row r="9" spans="1:4" ht="15" customHeight="1">
      <c r="A9" s="72"/>
      <c r="B9" s="77" t="s">
        <v>51</v>
      </c>
      <c r="C9" s="78">
        <v>183749.06282927</v>
      </c>
    </row>
    <row r="10" spans="1:4" ht="15" customHeight="1">
      <c r="A10" s="72"/>
      <c r="B10" s="75" t="s">
        <v>52</v>
      </c>
      <c r="C10" s="76">
        <v>22100.569070000001</v>
      </c>
    </row>
    <row r="11" spans="1:4" ht="15" customHeight="1">
      <c r="A11" s="72"/>
      <c r="B11" s="77" t="s">
        <v>53</v>
      </c>
      <c r="C11" s="78">
        <v>68485.686892919693</v>
      </c>
    </row>
    <row r="12" spans="1:4" ht="15" customHeight="1">
      <c r="A12" s="72"/>
      <c r="B12" s="75" t="s">
        <v>54</v>
      </c>
      <c r="C12" s="76">
        <v>24371.68576</v>
      </c>
    </row>
    <row r="13" spans="1:4" ht="15" customHeight="1">
      <c r="A13" s="72"/>
      <c r="B13" s="77" t="s">
        <v>55</v>
      </c>
      <c r="C13" s="78">
        <v>20780.585429514598</v>
      </c>
    </row>
    <row r="14" spans="1:4" ht="15" customHeight="1">
      <c r="A14" s="72"/>
      <c r="B14" s="75" t="s">
        <v>56</v>
      </c>
      <c r="C14" s="76">
        <v>20071.228437000002</v>
      </c>
    </row>
    <row r="15" spans="1:4" ht="15" customHeight="1">
      <c r="A15" s="72"/>
      <c r="B15" s="77" t="s">
        <v>57</v>
      </c>
      <c r="C15" s="78">
        <v>93923.747602481802</v>
      </c>
    </row>
    <row r="16" spans="1:4" ht="15" customHeight="1">
      <c r="A16" s="72"/>
      <c r="B16" s="75" t="s">
        <v>58</v>
      </c>
      <c r="C16" s="76">
        <v>153542.45431</v>
      </c>
    </row>
    <row r="17" spans="1:3" ht="15" customHeight="1">
      <c r="A17" s="72"/>
      <c r="B17" s="77" t="s">
        <v>59</v>
      </c>
      <c r="C17" s="78">
        <v>104169.873048686</v>
      </c>
    </row>
    <row r="18" spans="1:3" ht="15" customHeight="1">
      <c r="A18" s="72"/>
      <c r="B18" s="75" t="s">
        <v>60</v>
      </c>
      <c r="C18" s="76">
        <v>657882.46100807295</v>
      </c>
    </row>
    <row r="19" spans="1:3" ht="15" customHeight="1">
      <c r="A19" s="72"/>
      <c r="B19" s="77" t="s">
        <v>61</v>
      </c>
      <c r="C19" s="78">
        <v>329519.81185817497</v>
      </c>
    </row>
    <row r="20" spans="1:3" ht="15" customHeight="1">
      <c r="A20" s="72"/>
      <c r="B20" s="75" t="s">
        <v>62</v>
      </c>
      <c r="C20" s="76">
        <v>107487.13281780299</v>
      </c>
    </row>
    <row r="21" spans="1:3" ht="15" customHeight="1">
      <c r="A21" s="72"/>
      <c r="B21" s="77" t="s">
        <v>63</v>
      </c>
      <c r="C21" s="78">
        <v>25319.922539328501</v>
      </c>
    </row>
    <row r="22" spans="1:3" ht="15" customHeight="1">
      <c r="A22" s="72"/>
      <c r="B22" s="75" t="s">
        <v>64</v>
      </c>
      <c r="C22" s="76">
        <v>6171.7067680693399</v>
      </c>
    </row>
    <row r="23" spans="1:3" ht="15" customHeight="1">
      <c r="A23" s="72"/>
      <c r="B23" s="77" t="s">
        <v>65</v>
      </c>
      <c r="C23" s="78">
        <v>288785.50932520098</v>
      </c>
    </row>
    <row r="24" spans="1:3" ht="15" customHeight="1">
      <c r="A24" s="72"/>
      <c r="B24" s="182" t="s">
        <v>125</v>
      </c>
      <c r="C24" s="183">
        <v>303209.05382435001</v>
      </c>
    </row>
    <row r="25" spans="1:3" ht="15" customHeight="1">
      <c r="A25" s="72"/>
      <c r="B25" s="77" t="s">
        <v>67</v>
      </c>
      <c r="C25" s="78">
        <v>415308.24933562003</v>
      </c>
    </row>
    <row r="26" spans="1:3" ht="15" customHeight="1">
      <c r="A26" s="72"/>
      <c r="B26" s="75" t="s">
        <v>68</v>
      </c>
      <c r="C26" s="76">
        <v>151232.02075088801</v>
      </c>
    </row>
    <row r="27" spans="1:3" ht="15" customHeight="1">
      <c r="A27" s="72"/>
      <c r="B27" s="77" t="s">
        <v>69</v>
      </c>
      <c r="C27" s="78">
        <v>794212.67091400002</v>
      </c>
    </row>
    <row r="28" spans="1:3" ht="15" customHeight="1">
      <c r="A28" s="72"/>
      <c r="B28" s="75" t="s">
        <v>70</v>
      </c>
      <c r="C28" s="76">
        <v>712662.24647204403</v>
      </c>
    </row>
    <row r="29" spans="1:3" ht="15" customHeight="1">
      <c r="A29" s="72"/>
      <c r="B29" s="77" t="s">
        <v>71</v>
      </c>
      <c r="C29" s="78">
        <v>282359.40618693398</v>
      </c>
    </row>
    <row r="30" spans="1:3" ht="15" customHeight="1">
      <c r="A30" s="72"/>
      <c r="B30" s="75" t="s">
        <v>72</v>
      </c>
      <c r="C30" s="76">
        <v>196331.87481445301</v>
      </c>
    </row>
    <row r="31" spans="1:3" ht="15" customHeight="1">
      <c r="A31" s="72"/>
      <c r="B31" s="77" t="s">
        <v>73</v>
      </c>
      <c r="C31" s="78">
        <v>1840419.44751669</v>
      </c>
    </row>
    <row r="32" spans="1:3" ht="15" customHeight="1">
      <c r="A32" s="72"/>
      <c r="B32" s="182" t="s">
        <v>124</v>
      </c>
      <c r="C32" s="183">
        <v>67311.795688323007</v>
      </c>
    </row>
    <row r="33" spans="1:3" s="54" customFormat="1" ht="18.75" customHeight="1">
      <c r="A33" s="79"/>
      <c r="B33" s="80" t="s">
        <v>75</v>
      </c>
      <c r="C33" s="81">
        <f>SUM(C7:C32)</f>
        <v>8582173.8238250054</v>
      </c>
    </row>
    <row r="34" spans="1:3">
      <c r="B34" s="181" t="s">
        <v>123</v>
      </c>
    </row>
    <row r="35" spans="1:3">
      <c r="B35" s="181" t="s">
        <v>128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2005</v>
      </c>
    </row>
    <row r="2" spans="1:5" ht="15.75" customHeight="1">
      <c r="A2" s="83" t="str">
        <f>Info!A4</f>
        <v>Referenzjahr 2010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FA_2010_20120518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290855875</v>
      </c>
      <c r="C9" s="95">
        <f t="shared" ref="C9:C34" si="0">C$35</f>
        <v>1.2E-2</v>
      </c>
      <c r="D9" s="96">
        <f t="shared" ref="D9:D34" si="1">B9*C9</f>
        <v>3490270.5</v>
      </c>
    </row>
    <row r="10" spans="1:5" ht="15" customHeight="1">
      <c r="A10" s="48" t="s">
        <v>50</v>
      </c>
      <c r="B10" s="97">
        <v>131876850.154</v>
      </c>
      <c r="C10" s="98">
        <f t="shared" si="0"/>
        <v>1.2E-2</v>
      </c>
      <c r="D10" s="99">
        <f t="shared" si="1"/>
        <v>1582522.2018480001</v>
      </c>
    </row>
    <row r="11" spans="1:5" ht="15" customHeight="1">
      <c r="A11" s="184" t="s">
        <v>126</v>
      </c>
      <c r="B11" s="185">
        <v>51889271.497595303</v>
      </c>
      <c r="C11" s="101">
        <f t="shared" si="0"/>
        <v>1.2E-2</v>
      </c>
      <c r="D11" s="186">
        <f t="shared" si="1"/>
        <v>622671.2579711437</v>
      </c>
    </row>
    <row r="12" spans="1:5" ht="15" customHeight="1">
      <c r="A12" s="48" t="s">
        <v>52</v>
      </c>
      <c r="B12" s="97">
        <v>3765824.0070000002</v>
      </c>
      <c r="C12" s="98">
        <f t="shared" si="0"/>
        <v>1.2E-2</v>
      </c>
      <c r="D12" s="99">
        <f t="shared" si="1"/>
        <v>45189.888084000006</v>
      </c>
    </row>
    <row r="13" spans="1:5" ht="15" customHeight="1">
      <c r="A13" s="51" t="s">
        <v>53</v>
      </c>
      <c r="B13" s="100">
        <v>36853532.292000003</v>
      </c>
      <c r="C13" s="101">
        <f t="shared" si="0"/>
        <v>1.2E-2</v>
      </c>
      <c r="D13" s="102">
        <f t="shared" si="1"/>
        <v>442242.38750400004</v>
      </c>
    </row>
    <row r="14" spans="1:5" ht="15" customHeight="1">
      <c r="A14" s="48" t="s">
        <v>54</v>
      </c>
      <c r="B14" s="97">
        <v>4425716.693</v>
      </c>
      <c r="C14" s="98">
        <f t="shared" si="0"/>
        <v>1.2E-2</v>
      </c>
      <c r="D14" s="99">
        <f t="shared" si="1"/>
        <v>53108.600316000004</v>
      </c>
    </row>
    <row r="15" spans="1:5" ht="15" customHeight="1">
      <c r="A15" s="51" t="s">
        <v>55</v>
      </c>
      <c r="B15" s="100">
        <v>18109721.936000001</v>
      </c>
      <c r="C15" s="101">
        <f t="shared" si="0"/>
        <v>1.2E-2</v>
      </c>
      <c r="D15" s="102">
        <f t="shared" si="1"/>
        <v>217316.66323200002</v>
      </c>
    </row>
    <row r="16" spans="1:5" ht="15" customHeight="1">
      <c r="A16" s="48" t="s">
        <v>56</v>
      </c>
      <c r="B16" s="97">
        <v>5846282.2429999998</v>
      </c>
      <c r="C16" s="98">
        <f t="shared" si="0"/>
        <v>1.2E-2</v>
      </c>
      <c r="D16" s="99">
        <f t="shared" si="1"/>
        <v>70155.386916000003</v>
      </c>
    </row>
    <row r="17" spans="1:4" ht="15" customHeight="1">
      <c r="A17" s="51" t="s">
        <v>57</v>
      </c>
      <c r="B17" s="100">
        <v>35115121.550999999</v>
      </c>
      <c r="C17" s="101">
        <f t="shared" si="0"/>
        <v>1.2E-2</v>
      </c>
      <c r="D17" s="102">
        <f t="shared" si="1"/>
        <v>421381.45861199999</v>
      </c>
    </row>
    <row r="18" spans="1:4" ht="15" customHeight="1">
      <c r="A18" s="48" t="s">
        <v>58</v>
      </c>
      <c r="B18" s="97">
        <v>21272907.142999999</v>
      </c>
      <c r="C18" s="98">
        <f t="shared" si="0"/>
        <v>1.2E-2</v>
      </c>
      <c r="D18" s="99">
        <f t="shared" si="1"/>
        <v>255274.88571599999</v>
      </c>
    </row>
    <row r="19" spans="1:4" ht="15" customHeight="1">
      <c r="A19" s="51" t="s">
        <v>59</v>
      </c>
      <c r="B19" s="100">
        <v>19462296.465</v>
      </c>
      <c r="C19" s="101">
        <f t="shared" si="0"/>
        <v>1.2E-2</v>
      </c>
      <c r="D19" s="102">
        <f t="shared" si="1"/>
        <v>233547.55757999999</v>
      </c>
    </row>
    <row r="20" spans="1:4" ht="15" customHeight="1">
      <c r="A20" s="48" t="s">
        <v>60</v>
      </c>
      <c r="B20" s="97">
        <v>44749923.577</v>
      </c>
      <c r="C20" s="98">
        <f t="shared" si="0"/>
        <v>1.2E-2</v>
      </c>
      <c r="D20" s="99">
        <f t="shared" si="1"/>
        <v>536999.08292399999</v>
      </c>
    </row>
    <row r="21" spans="1:4" ht="15" customHeight="1">
      <c r="A21" s="51" t="s">
        <v>61</v>
      </c>
      <c r="B21" s="100">
        <v>33311994.473000001</v>
      </c>
      <c r="C21" s="101">
        <f t="shared" si="0"/>
        <v>1.2E-2</v>
      </c>
      <c r="D21" s="102">
        <f t="shared" si="1"/>
        <v>399743.93367600004</v>
      </c>
    </row>
    <row r="22" spans="1:4" ht="15" customHeight="1">
      <c r="A22" s="48" t="s">
        <v>62</v>
      </c>
      <c r="B22" s="97">
        <v>9322269.0380000006</v>
      </c>
      <c r="C22" s="98">
        <f t="shared" si="0"/>
        <v>1.2E-2</v>
      </c>
      <c r="D22" s="99">
        <f t="shared" si="1"/>
        <v>111867.22845600001</v>
      </c>
    </row>
    <row r="23" spans="1:4" ht="15" customHeight="1">
      <c r="A23" s="51" t="s">
        <v>63</v>
      </c>
      <c r="B23" s="100">
        <v>8612277.7780000009</v>
      </c>
      <c r="C23" s="101">
        <f t="shared" si="0"/>
        <v>1.2E-2</v>
      </c>
      <c r="D23" s="102">
        <f t="shared" si="1"/>
        <v>103347.33333600001</v>
      </c>
    </row>
    <row r="24" spans="1:4" ht="15" customHeight="1">
      <c r="A24" s="48" t="s">
        <v>64</v>
      </c>
      <c r="B24" s="97">
        <v>3084505.7110000001</v>
      </c>
      <c r="C24" s="98">
        <f t="shared" si="0"/>
        <v>1.2E-2</v>
      </c>
      <c r="D24" s="99">
        <f t="shared" si="1"/>
        <v>37014.068532000005</v>
      </c>
    </row>
    <row r="25" spans="1:4" ht="15" customHeight="1">
      <c r="A25" s="51" t="s">
        <v>65</v>
      </c>
      <c r="B25" s="100">
        <v>69806545.187000006</v>
      </c>
      <c r="C25" s="101">
        <f t="shared" si="0"/>
        <v>1.2E-2</v>
      </c>
      <c r="D25" s="102">
        <f t="shared" si="1"/>
        <v>837678.54224400013</v>
      </c>
    </row>
    <row r="26" spans="1:4" ht="15" customHeight="1">
      <c r="A26" s="48" t="s">
        <v>66</v>
      </c>
      <c r="B26" s="97">
        <v>35638441.995999999</v>
      </c>
      <c r="C26" s="98">
        <f t="shared" si="0"/>
        <v>1.2E-2</v>
      </c>
      <c r="D26" s="99">
        <f t="shared" si="1"/>
        <v>427661.30395199999</v>
      </c>
    </row>
    <row r="27" spans="1:4" ht="15" customHeight="1">
      <c r="A27" s="51" t="s">
        <v>67</v>
      </c>
      <c r="B27" s="100">
        <v>81025720.967999995</v>
      </c>
      <c r="C27" s="101">
        <f t="shared" si="0"/>
        <v>1.2E-2</v>
      </c>
      <c r="D27" s="102">
        <f t="shared" si="1"/>
        <v>972308.65161599999</v>
      </c>
    </row>
    <row r="28" spans="1:4" ht="15" customHeight="1">
      <c r="A28" s="48" t="s">
        <v>68</v>
      </c>
      <c r="B28" s="97">
        <v>32979700</v>
      </c>
      <c r="C28" s="98">
        <f t="shared" si="0"/>
        <v>1.2E-2</v>
      </c>
      <c r="D28" s="99">
        <f t="shared" si="1"/>
        <v>395756.4</v>
      </c>
    </row>
    <row r="29" spans="1:4" ht="15" customHeight="1">
      <c r="A29" s="51" t="s">
        <v>69</v>
      </c>
      <c r="B29" s="100">
        <v>36165075.344999999</v>
      </c>
      <c r="C29" s="101">
        <f t="shared" si="0"/>
        <v>1.2E-2</v>
      </c>
      <c r="D29" s="102">
        <f t="shared" si="1"/>
        <v>433980.90414</v>
      </c>
    </row>
    <row r="30" spans="1:4" ht="15" customHeight="1">
      <c r="A30" s="48" t="s">
        <v>70</v>
      </c>
      <c r="B30" s="97">
        <v>88860061</v>
      </c>
      <c r="C30" s="98">
        <f t="shared" si="0"/>
        <v>1.2E-2</v>
      </c>
      <c r="D30" s="99">
        <f t="shared" si="1"/>
        <v>1066320.7320000001</v>
      </c>
    </row>
    <row r="31" spans="1:4" ht="15" customHeight="1">
      <c r="A31" s="51" t="s">
        <v>71</v>
      </c>
      <c r="B31" s="100">
        <v>28071833.375</v>
      </c>
      <c r="C31" s="101">
        <f t="shared" si="0"/>
        <v>1.2E-2</v>
      </c>
      <c r="D31" s="102">
        <f t="shared" si="1"/>
        <v>336862.00050000002</v>
      </c>
    </row>
    <row r="32" spans="1:4" ht="15" customHeight="1">
      <c r="A32" s="48" t="s">
        <v>72</v>
      </c>
      <c r="B32" s="97">
        <v>15630390.889</v>
      </c>
      <c r="C32" s="98">
        <f t="shared" si="0"/>
        <v>1.2E-2</v>
      </c>
      <c r="D32" s="99">
        <f t="shared" si="1"/>
        <v>187564.690668</v>
      </c>
    </row>
    <row r="33" spans="1:4" ht="15" customHeight="1">
      <c r="A33" s="51" t="s">
        <v>73</v>
      </c>
      <c r="B33" s="100">
        <v>59118396</v>
      </c>
      <c r="C33" s="101">
        <f t="shared" si="0"/>
        <v>1.2E-2</v>
      </c>
      <c r="D33" s="102">
        <f t="shared" si="1"/>
        <v>709420.75199999998</v>
      </c>
    </row>
    <row r="34" spans="1:4" ht="15" customHeight="1">
      <c r="A34" s="48" t="s">
        <v>74</v>
      </c>
      <c r="B34" s="97">
        <v>4809820</v>
      </c>
      <c r="C34" s="98">
        <f t="shared" si="0"/>
        <v>1.2E-2</v>
      </c>
      <c r="D34" s="99">
        <f t="shared" si="1"/>
        <v>57717.840000000004</v>
      </c>
    </row>
    <row r="35" spans="1:4" s="54" customFormat="1" ht="18.75" customHeight="1">
      <c r="A35" s="103" t="s">
        <v>75</v>
      </c>
      <c r="B35" s="104">
        <f>SUM(B9:B34)</f>
        <v>1170660354.3185954</v>
      </c>
      <c r="C35" s="105">
        <v>1.2E-2</v>
      </c>
      <c r="D35" s="106">
        <f>SUM(D9:D34)</f>
        <v>14047924.25182314</v>
      </c>
    </row>
    <row r="36" spans="1:4">
      <c r="A36" s="181" t="s">
        <v>127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2005</v>
      </c>
      <c r="E1" s="109"/>
    </row>
    <row r="2" spans="1:7" ht="15.75" customHeight="1">
      <c r="A2" s="83" t="str">
        <f>Info!A4</f>
        <v>Referenzjahr 2010</v>
      </c>
      <c r="B2" s="110"/>
      <c r="C2" s="64"/>
      <c r="D2" s="60"/>
      <c r="E2" s="60"/>
    </row>
    <row r="3" spans="1:7">
      <c r="D3" s="21" t="str">
        <f>Info!$C$28</f>
        <v>FA_2010_20120518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16155531.9</v>
      </c>
      <c r="C9" s="45">
        <v>1801902.4184999999</v>
      </c>
      <c r="D9" s="118">
        <f t="shared" ref="D9:D34" si="0">B9+C9</f>
        <v>17957434.318500001</v>
      </c>
      <c r="F9" s="119" t="s">
        <v>90</v>
      </c>
      <c r="G9" s="120">
        <v>2.4E-2</v>
      </c>
    </row>
    <row r="10" spans="1:7">
      <c r="A10" s="48" t="s">
        <v>50</v>
      </c>
      <c r="B10" s="49">
        <v>4755421.2</v>
      </c>
      <c r="C10" s="49">
        <v>273277.19439999998</v>
      </c>
      <c r="D10" s="121">
        <f t="shared" si="0"/>
        <v>5028698.3944000006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1269012.5</v>
      </c>
      <c r="C11" s="52">
        <v>223738.21160000001</v>
      </c>
      <c r="D11" s="122">
        <f t="shared" si="0"/>
        <v>1492750.7116</v>
      </c>
      <c r="F11" s="119" t="s">
        <v>92</v>
      </c>
      <c r="G11" s="120">
        <v>0.17</v>
      </c>
    </row>
    <row r="12" spans="1:7">
      <c r="A12" s="48" t="s">
        <v>52</v>
      </c>
      <c r="B12" s="49">
        <v>96771.9</v>
      </c>
      <c r="C12" s="49">
        <v>508.7244</v>
      </c>
      <c r="D12" s="121">
        <f t="shared" si="0"/>
        <v>97280.624400000001</v>
      </c>
      <c r="F12" s="123" t="s">
        <v>93</v>
      </c>
      <c r="G12" s="124">
        <v>1</v>
      </c>
    </row>
    <row r="13" spans="1:7">
      <c r="A13" s="51" t="s">
        <v>53</v>
      </c>
      <c r="B13" s="52">
        <v>685706.1</v>
      </c>
      <c r="C13" s="52">
        <v>188179.13560000001</v>
      </c>
      <c r="D13" s="122">
        <f t="shared" si="0"/>
        <v>873885.23560000001</v>
      </c>
    </row>
    <row r="14" spans="1:7">
      <c r="A14" s="48" t="s">
        <v>54</v>
      </c>
      <c r="B14" s="49">
        <v>41781.300000000003</v>
      </c>
      <c r="C14" s="49">
        <v>1837.5056999999999</v>
      </c>
      <c r="D14" s="121">
        <f t="shared" si="0"/>
        <v>43618.805700000004</v>
      </c>
    </row>
    <row r="15" spans="1:7">
      <c r="A15" s="51" t="s">
        <v>55</v>
      </c>
      <c r="B15" s="52">
        <v>134645.5</v>
      </c>
      <c r="C15" s="52">
        <v>23207.617900000001</v>
      </c>
      <c r="D15" s="122">
        <f t="shared" si="0"/>
        <v>157853.11790000001</v>
      </c>
    </row>
    <row r="16" spans="1:7">
      <c r="A16" s="48" t="s">
        <v>56</v>
      </c>
      <c r="B16" s="49">
        <v>96187.3</v>
      </c>
      <c r="C16" s="49">
        <v>49080.4611</v>
      </c>
      <c r="D16" s="121">
        <f t="shared" si="0"/>
        <v>145267.7611</v>
      </c>
    </row>
    <row r="17" spans="1:4">
      <c r="A17" s="51" t="s">
        <v>57</v>
      </c>
      <c r="B17" s="52">
        <v>1595515.8</v>
      </c>
      <c r="C17" s="52">
        <v>1742597.2168000001</v>
      </c>
      <c r="D17" s="122">
        <f t="shared" si="0"/>
        <v>3338113.0168000003</v>
      </c>
    </row>
    <row r="18" spans="1:4">
      <c r="A18" s="48" t="s">
        <v>58</v>
      </c>
      <c r="B18" s="49">
        <v>836515.5</v>
      </c>
      <c r="C18" s="49">
        <v>90974.005499999999</v>
      </c>
      <c r="D18" s="121">
        <f t="shared" si="0"/>
        <v>927489.50549999997</v>
      </c>
    </row>
    <row r="19" spans="1:4">
      <c r="A19" s="51" t="s">
        <v>59</v>
      </c>
      <c r="B19" s="52">
        <v>1008764.4</v>
      </c>
      <c r="C19" s="52">
        <v>17179.272099999998</v>
      </c>
      <c r="D19" s="122">
        <f t="shared" si="0"/>
        <v>1025943.6721</v>
      </c>
    </row>
    <row r="20" spans="1:4">
      <c r="A20" s="48" t="s">
        <v>60</v>
      </c>
      <c r="B20" s="49">
        <v>2328438.5</v>
      </c>
      <c r="C20" s="49">
        <v>119140.47349999999</v>
      </c>
      <c r="D20" s="121">
        <f t="shared" si="0"/>
        <v>2447578.9734999998</v>
      </c>
    </row>
    <row r="21" spans="1:4">
      <c r="A21" s="51" t="s">
        <v>61</v>
      </c>
      <c r="B21" s="52">
        <v>945158.4</v>
      </c>
      <c r="C21" s="52">
        <v>81227.602899999998</v>
      </c>
      <c r="D21" s="122">
        <f t="shared" si="0"/>
        <v>1026386.0029</v>
      </c>
    </row>
    <row r="22" spans="1:4">
      <c r="A22" s="48" t="s">
        <v>62</v>
      </c>
      <c r="B22" s="49">
        <v>449349.8</v>
      </c>
      <c r="C22" s="49">
        <v>228534.8389</v>
      </c>
      <c r="D22" s="121">
        <f t="shared" si="0"/>
        <v>677884.63890000002</v>
      </c>
    </row>
    <row r="23" spans="1:4">
      <c r="A23" s="51" t="s">
        <v>63</v>
      </c>
      <c r="B23" s="52">
        <v>158377.5</v>
      </c>
      <c r="C23" s="52">
        <v>2057.0504000000001</v>
      </c>
      <c r="D23" s="122">
        <f t="shared" si="0"/>
        <v>160434.55040000001</v>
      </c>
    </row>
    <row r="24" spans="1:4">
      <c r="A24" s="48" t="s">
        <v>64</v>
      </c>
      <c r="B24" s="49">
        <v>70361</v>
      </c>
      <c r="C24" s="49">
        <v>2823.4204</v>
      </c>
      <c r="D24" s="121">
        <f t="shared" si="0"/>
        <v>73184.420400000003</v>
      </c>
    </row>
    <row r="25" spans="1:4">
      <c r="A25" s="51" t="s">
        <v>65</v>
      </c>
      <c r="B25" s="52">
        <v>1694059.8</v>
      </c>
      <c r="C25" s="52">
        <v>133963.69889999999</v>
      </c>
      <c r="D25" s="122">
        <f t="shared" si="0"/>
        <v>1828023.4989</v>
      </c>
    </row>
    <row r="26" spans="1:4">
      <c r="A26" s="48" t="s">
        <v>66</v>
      </c>
      <c r="B26" s="49">
        <v>645881.5</v>
      </c>
      <c r="C26" s="49">
        <v>66784.510299999994</v>
      </c>
      <c r="D26" s="121">
        <f t="shared" si="0"/>
        <v>712666.01029999997</v>
      </c>
    </row>
    <row r="27" spans="1:4">
      <c r="A27" s="51" t="s">
        <v>67</v>
      </c>
      <c r="B27" s="52">
        <v>2232514.7999999998</v>
      </c>
      <c r="C27" s="52">
        <v>81497.023499999996</v>
      </c>
      <c r="D27" s="122">
        <f t="shared" si="0"/>
        <v>2314011.8234999999</v>
      </c>
    </row>
    <row r="28" spans="1:4">
      <c r="A28" s="48" t="s">
        <v>68</v>
      </c>
      <c r="B28" s="49">
        <v>780081</v>
      </c>
      <c r="C28" s="49">
        <v>12258.418900000001</v>
      </c>
      <c r="D28" s="121">
        <f t="shared" si="0"/>
        <v>792339.41890000005</v>
      </c>
    </row>
    <row r="29" spans="1:4">
      <c r="A29" s="51" t="s">
        <v>69</v>
      </c>
      <c r="B29" s="52">
        <v>1805403.1</v>
      </c>
      <c r="C29" s="52">
        <v>274139.88449999999</v>
      </c>
      <c r="D29" s="122">
        <f t="shared" si="0"/>
        <v>2079542.9845</v>
      </c>
    </row>
    <row r="30" spans="1:4">
      <c r="A30" s="48" t="s">
        <v>70</v>
      </c>
      <c r="B30" s="49">
        <v>2849010</v>
      </c>
      <c r="C30" s="49">
        <v>284842.32069999998</v>
      </c>
      <c r="D30" s="121">
        <f t="shared" si="0"/>
        <v>3133852.3207</v>
      </c>
    </row>
    <row r="31" spans="1:4">
      <c r="A31" s="51" t="s">
        <v>71</v>
      </c>
      <c r="B31" s="52">
        <v>660363.69999999995</v>
      </c>
      <c r="C31" s="52">
        <v>3996.5630999999998</v>
      </c>
      <c r="D31" s="122">
        <f t="shared" si="0"/>
        <v>664360.26309999998</v>
      </c>
    </row>
    <row r="32" spans="1:4">
      <c r="A32" s="48" t="s">
        <v>72</v>
      </c>
      <c r="B32" s="49">
        <v>1626227.7</v>
      </c>
      <c r="C32" s="49">
        <v>162028.21299999999</v>
      </c>
      <c r="D32" s="121">
        <f t="shared" si="0"/>
        <v>1788255.9129999999</v>
      </c>
    </row>
    <row r="33" spans="1:6">
      <c r="A33" s="184" t="s">
        <v>129</v>
      </c>
      <c r="B33" s="52">
        <v>5911613.5999999996</v>
      </c>
      <c r="C33" s="187">
        <v>481084.4007</v>
      </c>
      <c r="D33" s="188">
        <f t="shared" si="0"/>
        <v>6392698.0006999997</v>
      </c>
    </row>
    <row r="34" spans="1:6">
      <c r="A34" s="125" t="s">
        <v>74</v>
      </c>
      <c r="B34" s="49">
        <v>258922.6</v>
      </c>
      <c r="C34" s="49">
        <v>20687.4421</v>
      </c>
      <c r="D34" s="121">
        <f t="shared" si="0"/>
        <v>279610.04210000002</v>
      </c>
    </row>
    <row r="35" spans="1:6" s="54" customFormat="1">
      <c r="A35" s="55" t="s">
        <v>75</v>
      </c>
      <c r="B35" s="126">
        <f>SUM(B9:B34)</f>
        <v>49091616.400000013</v>
      </c>
      <c r="C35" s="126">
        <f>SUM(C9:C34)</f>
        <v>6367547.6254000003</v>
      </c>
      <c r="D35" s="57">
        <f>SUM(D9:D34)</f>
        <v>55459164.025399983</v>
      </c>
      <c r="F35" s="1"/>
    </row>
    <row r="36" spans="1:6">
      <c r="A36" s="181" t="s">
        <v>127</v>
      </c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2005</v>
      </c>
      <c r="E1" s="20" t="str">
        <f>Info!A4</f>
        <v>Referenzjahr 2010</v>
      </c>
      <c r="I1" s="21" t="str">
        <f>Info!$C$28</f>
        <v>FA_2010_20120518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26434.921999999999</v>
      </c>
      <c r="D7" s="45">
        <v>13289.521699999999</v>
      </c>
      <c r="E7" s="130">
        <f t="shared" ref="E7:E32" si="0">D7-C7</f>
        <v>-13145.400299999999</v>
      </c>
      <c r="F7" s="45">
        <v>2824506.5848142901</v>
      </c>
      <c r="G7" s="130">
        <f>NP!J7+QS!C7+JP!D9</f>
        <v>49494242.683332711</v>
      </c>
      <c r="H7" s="131">
        <f t="shared" ref="H7:H33" si="1">G7/F7</f>
        <v>17.523146502626027</v>
      </c>
      <c r="I7" s="132">
        <f t="shared" ref="I7:I32" si="2">E7*H7</f>
        <v>-230348.7752925641</v>
      </c>
    </row>
    <row r="8" spans="1:9">
      <c r="A8" s="60"/>
      <c r="B8" s="48" t="s">
        <v>50</v>
      </c>
      <c r="C8" s="49">
        <v>12745.135</v>
      </c>
      <c r="D8" s="49">
        <v>4308.2806</v>
      </c>
      <c r="E8" s="133">
        <f t="shared" si="0"/>
        <v>-8436.8544000000002</v>
      </c>
      <c r="F8" s="49">
        <v>1078374.1399999999</v>
      </c>
      <c r="G8" s="133">
        <f>NP!J8+QS!C8+JP!D10</f>
        <v>20283083.550192483</v>
      </c>
      <c r="H8" s="134">
        <f t="shared" si="1"/>
        <v>18.80894839539873</v>
      </c>
      <c r="I8" s="135">
        <f t="shared" si="2"/>
        <v>-158688.35902909271</v>
      </c>
    </row>
    <row r="9" spans="1:9">
      <c r="A9" s="60"/>
      <c r="B9" s="51" t="s">
        <v>51</v>
      </c>
      <c r="C9" s="52">
        <v>4960.8010000000004</v>
      </c>
      <c r="D9" s="52">
        <v>1963.0175999999999</v>
      </c>
      <c r="E9" s="136">
        <f t="shared" si="0"/>
        <v>-2997.7834000000003</v>
      </c>
      <c r="F9" s="52">
        <v>488224.42321428598</v>
      </c>
      <c r="G9" s="136">
        <f>NP!J9+QS!C9+JP!D11</f>
        <v>7333733.2744292701</v>
      </c>
      <c r="H9" s="137">
        <f t="shared" si="1"/>
        <v>15.02123393612046</v>
      </c>
      <c r="I9" s="138">
        <f t="shared" si="2"/>
        <v>-45030.405741218579</v>
      </c>
    </row>
    <row r="10" spans="1:9">
      <c r="A10" s="60"/>
      <c r="B10" s="48" t="s">
        <v>52</v>
      </c>
      <c r="C10" s="49">
        <v>12.362550000000001</v>
      </c>
      <c r="D10" s="49">
        <v>118.36185</v>
      </c>
      <c r="E10" s="133">
        <f t="shared" si="0"/>
        <v>105.99930000000001</v>
      </c>
      <c r="F10" s="49">
        <v>24587.465785714299</v>
      </c>
      <c r="G10" s="133">
        <f>NP!J10+QS!C10+JP!D12</f>
        <v>546868.89347000013</v>
      </c>
      <c r="H10" s="134">
        <f t="shared" si="1"/>
        <v>22.241775473572371</v>
      </c>
      <c r="I10" s="135">
        <f t="shared" si="2"/>
        <v>2357.6126309558399</v>
      </c>
    </row>
    <row r="11" spans="1:9">
      <c r="A11" s="60"/>
      <c r="B11" s="51" t="s">
        <v>53</v>
      </c>
      <c r="C11" s="52">
        <v>1479.74775</v>
      </c>
      <c r="D11" s="52">
        <v>773.22230000000002</v>
      </c>
      <c r="E11" s="136">
        <f t="shared" si="0"/>
        <v>-706.52544999999998</v>
      </c>
      <c r="F11" s="52">
        <v>375230.834857143</v>
      </c>
      <c r="G11" s="136">
        <f>NP!J11+QS!C11+JP!D13</f>
        <v>4610793.9224929195</v>
      </c>
      <c r="H11" s="137">
        <f t="shared" si="1"/>
        <v>12.28788653322782</v>
      </c>
      <c r="I11" s="138">
        <f t="shared" si="2"/>
        <v>-8681.7045624377242</v>
      </c>
    </row>
    <row r="12" spans="1:9">
      <c r="A12" s="60"/>
      <c r="B12" s="48" t="s">
        <v>54</v>
      </c>
      <c r="C12" s="49">
        <v>94.753</v>
      </c>
      <c r="D12" s="49">
        <v>185.25115</v>
      </c>
      <c r="E12" s="133">
        <f t="shared" si="0"/>
        <v>90.498149999999995</v>
      </c>
      <c r="F12" s="49">
        <v>29069.766357142798</v>
      </c>
      <c r="G12" s="133">
        <f>NP!J12+QS!C12+JP!D14</f>
        <v>565205.39146000007</v>
      </c>
      <c r="H12" s="134">
        <f t="shared" si="1"/>
        <v>19.443066191728168</v>
      </c>
      <c r="I12" s="135">
        <f t="shared" si="2"/>
        <v>1759.5615206789444</v>
      </c>
    </row>
    <row r="13" spans="1:9">
      <c r="A13" s="60"/>
      <c r="B13" s="51" t="s">
        <v>55</v>
      </c>
      <c r="C13" s="52">
        <v>29.457999999999998</v>
      </c>
      <c r="D13" s="52">
        <v>755.52544999999998</v>
      </c>
      <c r="E13" s="136">
        <f t="shared" si="0"/>
        <v>726.06745000000001</v>
      </c>
      <c r="F13" s="52">
        <v>93533.280214285696</v>
      </c>
      <c r="G13" s="136">
        <f>NP!J13+QS!C13+JP!D15</f>
        <v>1281698.1033295146</v>
      </c>
      <c r="H13" s="137">
        <f t="shared" si="1"/>
        <v>13.703123641051947</v>
      </c>
      <c r="I13" s="138">
        <f t="shared" si="2"/>
        <v>9949.3920390933035</v>
      </c>
    </row>
    <row r="14" spans="1:9">
      <c r="A14" s="60"/>
      <c r="B14" s="48" t="s">
        <v>56</v>
      </c>
      <c r="C14" s="49">
        <v>43.865000000000002</v>
      </c>
      <c r="D14" s="49">
        <v>180.32130000000001</v>
      </c>
      <c r="E14" s="133">
        <f t="shared" si="0"/>
        <v>136.4563</v>
      </c>
      <c r="F14" s="49">
        <v>36333.138928571403</v>
      </c>
      <c r="G14" s="133">
        <f>NP!J14+QS!C14+JP!D16</f>
        <v>682855.08953699993</v>
      </c>
      <c r="H14" s="134">
        <f t="shared" si="1"/>
        <v>18.794277336715904</v>
      </c>
      <c r="I14" s="135">
        <f t="shared" si="2"/>
        <v>2564.5975465421066</v>
      </c>
    </row>
    <row r="15" spans="1:9">
      <c r="A15" s="60"/>
      <c r="B15" s="51" t="s">
        <v>57</v>
      </c>
      <c r="C15" s="52">
        <v>2607.098</v>
      </c>
      <c r="D15" s="52">
        <v>1694.6709000000001</v>
      </c>
      <c r="E15" s="136">
        <f t="shared" si="0"/>
        <v>-912.42709999999988</v>
      </c>
      <c r="F15" s="52">
        <v>850967.69074285706</v>
      </c>
      <c r="G15" s="136">
        <f>NP!J15+QS!C15+JP!D17</f>
        <v>7045347.7644024827</v>
      </c>
      <c r="H15" s="137">
        <f t="shared" si="1"/>
        <v>8.2792188716967701</v>
      </c>
      <c r="I15" s="138">
        <f t="shared" si="2"/>
        <v>-7554.1836653675546</v>
      </c>
    </row>
    <row r="16" spans="1:9">
      <c r="A16" s="60"/>
      <c r="B16" s="48" t="s">
        <v>58</v>
      </c>
      <c r="C16" s="49">
        <v>2080.7012500000001</v>
      </c>
      <c r="D16" s="49">
        <v>1267.13285</v>
      </c>
      <c r="E16" s="133">
        <f t="shared" si="0"/>
        <v>-813.56840000000011</v>
      </c>
      <c r="F16" s="49">
        <v>305744.41051428602</v>
      </c>
      <c r="G16" s="133">
        <f>NP!J16+QS!C16+JP!D18</f>
        <v>5005427.5598099995</v>
      </c>
      <c r="H16" s="134">
        <f t="shared" si="1"/>
        <v>16.371280676531352</v>
      </c>
      <c r="I16" s="135">
        <f t="shared" si="2"/>
        <v>-13319.156625956532</v>
      </c>
    </row>
    <row r="17" spans="1:9">
      <c r="A17" s="60"/>
      <c r="B17" s="51" t="s">
        <v>59</v>
      </c>
      <c r="C17" s="52">
        <v>190.32919999999999</v>
      </c>
      <c r="D17" s="52">
        <v>1453.45435</v>
      </c>
      <c r="E17" s="136">
        <f t="shared" si="0"/>
        <v>1263.1251500000001</v>
      </c>
      <c r="F17" s="52">
        <v>253342.94451428601</v>
      </c>
      <c r="G17" s="136">
        <f>NP!J17+QS!C17+JP!D19</f>
        <v>5247300.6451486871</v>
      </c>
      <c r="H17" s="137">
        <f t="shared" si="1"/>
        <v>20.712243063286856</v>
      </c>
      <c r="I17" s="138">
        <f t="shared" si="2"/>
        <v>26162.155126150672</v>
      </c>
    </row>
    <row r="18" spans="1:9">
      <c r="A18" s="60"/>
      <c r="B18" s="48" t="s">
        <v>60</v>
      </c>
      <c r="C18" s="49">
        <v>153.05619999999999</v>
      </c>
      <c r="D18" s="49">
        <v>6215.9263000000001</v>
      </c>
      <c r="E18" s="133">
        <f t="shared" si="0"/>
        <v>6062.8701000000001</v>
      </c>
      <c r="F18" s="49">
        <v>573097.99899999995</v>
      </c>
      <c r="G18" s="133">
        <f>NP!J18+QS!C18+JP!D20</f>
        <v>7079585.1345080733</v>
      </c>
      <c r="H18" s="134">
        <f t="shared" si="1"/>
        <v>12.353184179427005</v>
      </c>
      <c r="I18" s="135">
        <f t="shared" si="2"/>
        <v>74895.75100124102</v>
      </c>
    </row>
    <row r="19" spans="1:9">
      <c r="A19" s="60"/>
      <c r="B19" s="51" t="s">
        <v>61</v>
      </c>
      <c r="C19" s="52">
        <v>2144.9029999999998</v>
      </c>
      <c r="D19" s="52">
        <v>1326.9725000000001</v>
      </c>
      <c r="E19" s="136">
        <f t="shared" si="0"/>
        <v>-817.93049999999971</v>
      </c>
      <c r="F19" s="52">
        <v>320785.71428571403</v>
      </c>
      <c r="G19" s="136">
        <f>NP!J19+QS!C19+JP!D21</f>
        <v>7368185.4147581747</v>
      </c>
      <c r="H19" s="137">
        <f t="shared" si="1"/>
        <v>22.969181876333675</v>
      </c>
      <c r="I19" s="138">
        <f t="shared" si="2"/>
        <v>-18787.194416700535</v>
      </c>
    </row>
    <row r="20" spans="1:9">
      <c r="A20" s="60"/>
      <c r="B20" s="48" t="s">
        <v>62</v>
      </c>
      <c r="C20" s="49">
        <v>306.01799999999997</v>
      </c>
      <c r="D20" s="49">
        <v>631.81920000000002</v>
      </c>
      <c r="E20" s="133">
        <f t="shared" si="0"/>
        <v>325.80120000000005</v>
      </c>
      <c r="F20" s="49">
        <v>210936.56924285699</v>
      </c>
      <c r="G20" s="133">
        <f>NP!J20+QS!C20+JP!D22</f>
        <v>1964833.9717178028</v>
      </c>
      <c r="H20" s="134">
        <f t="shared" si="1"/>
        <v>9.3148095599091505</v>
      </c>
      <c r="I20" s="135">
        <f t="shared" si="2"/>
        <v>3034.7761323898735</v>
      </c>
    </row>
    <row r="21" spans="1:9">
      <c r="A21" s="60"/>
      <c r="B21" s="51" t="s">
        <v>63</v>
      </c>
      <c r="C21" s="52">
        <v>846.91899999999998</v>
      </c>
      <c r="D21" s="52">
        <v>435.92804999999998</v>
      </c>
      <c r="E21" s="136">
        <f t="shared" si="0"/>
        <v>-410.99095</v>
      </c>
      <c r="F21" s="52">
        <v>55897.310671428597</v>
      </c>
      <c r="G21" s="136">
        <f>NP!J21+QS!C21+JP!D23</f>
        <v>1027931.9729393285</v>
      </c>
      <c r="H21" s="137">
        <f t="shared" si="1"/>
        <v>18.389649888196619</v>
      </c>
      <c r="I21" s="138">
        <f t="shared" si="2"/>
        <v>-7557.9796777173224</v>
      </c>
    </row>
    <row r="22" spans="1:9">
      <c r="A22" s="60"/>
      <c r="B22" s="48" t="s">
        <v>64</v>
      </c>
      <c r="C22" s="49">
        <v>221.96414999999999</v>
      </c>
      <c r="D22" s="49">
        <v>109.77955</v>
      </c>
      <c r="E22" s="133">
        <f t="shared" si="0"/>
        <v>-112.18459999999999</v>
      </c>
      <c r="F22" s="49">
        <v>21415.266500000002</v>
      </c>
      <c r="G22" s="133">
        <f>NP!J22+QS!C22+JP!D24</f>
        <v>331731.82716806931</v>
      </c>
      <c r="H22" s="134">
        <f t="shared" si="1"/>
        <v>15.490436561602877</v>
      </c>
      <c r="I22" s="135">
        <f t="shared" si="2"/>
        <v>-1737.788429488794</v>
      </c>
    </row>
    <row r="23" spans="1:9">
      <c r="A23" s="60"/>
      <c r="B23" s="51" t="s">
        <v>65</v>
      </c>
      <c r="C23" s="52">
        <v>2053.1354000000001</v>
      </c>
      <c r="D23" s="52">
        <v>4684.9897499999997</v>
      </c>
      <c r="E23" s="136">
        <f t="shared" si="0"/>
        <v>2631.8543499999996</v>
      </c>
      <c r="F23" s="52">
        <v>487415.629928571</v>
      </c>
      <c r="G23" s="136">
        <f>NP!J23+QS!C23+JP!D25</f>
        <v>9171115.4082252011</v>
      </c>
      <c r="H23" s="137">
        <f t="shared" si="1"/>
        <v>18.815800817813731</v>
      </c>
      <c r="I23" s="138">
        <f t="shared" si="2"/>
        <v>49520.447231096616</v>
      </c>
    </row>
    <row r="24" spans="1:9">
      <c r="A24" s="60"/>
      <c r="B24" s="48" t="s">
        <v>66</v>
      </c>
      <c r="C24" s="49">
        <v>437.87299999999999</v>
      </c>
      <c r="D24" s="49">
        <v>1869.4645499999999</v>
      </c>
      <c r="E24" s="133">
        <f t="shared" si="0"/>
        <v>1431.5915499999999</v>
      </c>
      <c r="F24" s="49">
        <v>189556.39038571401</v>
      </c>
      <c r="G24" s="133">
        <f>NP!J24+QS!C24+JP!D26</f>
        <v>4002381.7641243497</v>
      </c>
      <c r="H24" s="134">
        <f t="shared" si="1"/>
        <v>21.114464967286015</v>
      </c>
      <c r="I24" s="135">
        <f t="shared" si="2"/>
        <v>30227.289629937681</v>
      </c>
    </row>
    <row r="25" spans="1:9">
      <c r="A25" s="60"/>
      <c r="B25" s="51" t="s">
        <v>67</v>
      </c>
      <c r="C25" s="52">
        <v>4258.8680000000004</v>
      </c>
      <c r="D25" s="52">
        <v>4269.7849500000002</v>
      </c>
      <c r="E25" s="136">
        <f t="shared" si="0"/>
        <v>10.916949999999815</v>
      </c>
      <c r="F25" s="52">
        <v>706518.53721428604</v>
      </c>
      <c r="G25" s="136">
        <f>NP!J25+QS!C25+JP!D27</f>
        <v>13257798.672835622</v>
      </c>
      <c r="H25" s="137">
        <f t="shared" si="1"/>
        <v>18.764969317166763</v>
      </c>
      <c r="I25" s="138">
        <f t="shared" si="2"/>
        <v>204.85623178704023</v>
      </c>
    </row>
    <row r="26" spans="1:9">
      <c r="A26" s="60"/>
      <c r="B26" s="48" t="s">
        <v>68</v>
      </c>
      <c r="C26" s="49">
        <v>1869.9840999999999</v>
      </c>
      <c r="D26" s="49">
        <v>2483.6012000000001</v>
      </c>
      <c r="E26" s="133">
        <f t="shared" si="0"/>
        <v>613.61710000000016</v>
      </c>
      <c r="F26" s="49">
        <v>220885.05907142899</v>
      </c>
      <c r="G26" s="133">
        <f>NP!J26+QS!C26+JP!D28</f>
        <v>4551183.839650888</v>
      </c>
      <c r="H26" s="134">
        <f t="shared" si="1"/>
        <v>20.604308226112945</v>
      </c>
      <c r="I26" s="135">
        <f t="shared" si="2"/>
        <v>12643.155861213572</v>
      </c>
    </row>
    <row r="27" spans="1:9">
      <c r="A27" s="60"/>
      <c r="B27" s="51" t="s">
        <v>69</v>
      </c>
      <c r="C27" s="52">
        <v>742.10400000000004</v>
      </c>
      <c r="D27" s="52">
        <v>7201.2741999999998</v>
      </c>
      <c r="E27" s="136">
        <f t="shared" si="0"/>
        <v>6459.1701999999996</v>
      </c>
      <c r="F27" s="52">
        <v>486375.0612</v>
      </c>
      <c r="G27" s="136">
        <f>NP!J27+QS!C27+JP!D29</f>
        <v>8284640.0554140005</v>
      </c>
      <c r="H27" s="137">
        <f t="shared" si="1"/>
        <v>17.033439245371408</v>
      </c>
      <c r="I27" s="138">
        <f t="shared" si="2"/>
        <v>110021.88317721347</v>
      </c>
    </row>
    <row r="28" spans="1:9">
      <c r="A28" s="60"/>
      <c r="B28" s="48" t="s">
        <v>70</v>
      </c>
      <c r="C28" s="49">
        <v>1903.02935</v>
      </c>
      <c r="D28" s="49">
        <v>7634.0684000000001</v>
      </c>
      <c r="E28" s="133">
        <f t="shared" si="0"/>
        <v>5731.0390500000003</v>
      </c>
      <c r="F28" s="49">
        <v>954792.85431428603</v>
      </c>
      <c r="G28" s="133">
        <f>NP!J28+QS!C28+JP!D30</f>
        <v>17112795.367172044</v>
      </c>
      <c r="H28" s="134">
        <f t="shared" si="1"/>
        <v>17.923045077104316</v>
      </c>
      <c r="I28" s="135">
        <f t="shared" si="2"/>
        <v>102717.6712317951</v>
      </c>
    </row>
    <row r="29" spans="1:9">
      <c r="A29" s="60"/>
      <c r="B29" s="51" t="s">
        <v>71</v>
      </c>
      <c r="C29" s="52">
        <v>220.41900000000001</v>
      </c>
      <c r="D29" s="52">
        <v>2829.8510500000002</v>
      </c>
      <c r="E29" s="136">
        <f t="shared" si="0"/>
        <v>2609.4320500000003</v>
      </c>
      <c r="F29" s="52">
        <v>251805.348842857</v>
      </c>
      <c r="G29" s="136">
        <f>NP!J29+QS!C29+JP!D31</f>
        <v>5222243.1692869337</v>
      </c>
      <c r="H29" s="137">
        <f t="shared" si="1"/>
        <v>20.739206666121913</v>
      </c>
      <c r="I29" s="138">
        <f t="shared" si="2"/>
        <v>54117.550566152175</v>
      </c>
    </row>
    <row r="30" spans="1:9">
      <c r="A30" s="60"/>
      <c r="B30" s="48" t="s">
        <v>72</v>
      </c>
      <c r="C30" s="49">
        <v>0</v>
      </c>
      <c r="D30" s="49">
        <v>1159.1912500000001</v>
      </c>
      <c r="E30" s="133">
        <f t="shared" si="0"/>
        <v>1159.1912500000001</v>
      </c>
      <c r="F30" s="49">
        <v>257879.20240000001</v>
      </c>
      <c r="G30" s="133">
        <f>NP!J30+QS!C30+JP!D32</f>
        <v>4708636.9878144525</v>
      </c>
      <c r="H30" s="134">
        <f t="shared" si="1"/>
        <v>18.259080003321944</v>
      </c>
      <c r="I30" s="135">
        <f t="shared" si="2"/>
        <v>21165.76577290077</v>
      </c>
    </row>
    <row r="31" spans="1:9">
      <c r="A31" s="60"/>
      <c r="B31" s="51" t="s">
        <v>73</v>
      </c>
      <c r="C31" s="52">
        <v>7899.0852500000001</v>
      </c>
      <c r="D31" s="52">
        <v>6892.5670499999997</v>
      </c>
      <c r="E31" s="136">
        <f t="shared" si="0"/>
        <v>-1006.5182000000004</v>
      </c>
      <c r="F31" s="52">
        <v>1214378.5060857099</v>
      </c>
      <c r="G31" s="136">
        <f>NP!J31+QS!C31+JP!D33</f>
        <v>18714419.248216692</v>
      </c>
      <c r="H31" s="137">
        <f t="shared" si="1"/>
        <v>15.410697039211136</v>
      </c>
      <c r="I31" s="138">
        <f t="shared" si="2"/>
        <v>-15511.147044652129</v>
      </c>
    </row>
    <row r="32" spans="1:9">
      <c r="A32" s="60"/>
      <c r="B32" s="48" t="s">
        <v>74</v>
      </c>
      <c r="C32" s="49">
        <v>223.6268</v>
      </c>
      <c r="D32" s="49">
        <v>226.17994999999999</v>
      </c>
      <c r="E32" s="133">
        <f t="shared" si="0"/>
        <v>2.553149999999988</v>
      </c>
      <c r="F32" s="49">
        <v>55989.573428571399</v>
      </c>
      <c r="G32" s="133">
        <f>NP!J32+QS!C32+JP!D34</f>
        <v>1225960.637788323</v>
      </c>
      <c r="H32" s="134">
        <f t="shared" si="1"/>
        <v>21.896231078672891</v>
      </c>
      <c r="I32" s="135">
        <f t="shared" si="2"/>
        <v>55.904362378513426</v>
      </c>
    </row>
    <row r="33" spans="1:9" s="54" customFormat="1">
      <c r="A33" s="59"/>
      <c r="B33" s="55" t="s">
        <v>75</v>
      </c>
      <c r="C33" s="56">
        <f>SUM(C7:C32)</f>
        <v>73960.157999999981</v>
      </c>
      <c r="D33" s="56">
        <f>SUM(D7:D32)</f>
        <v>73960.15800000001</v>
      </c>
      <c r="E33" s="56">
        <f>SUM(E7:E32)</f>
        <v>4.8316906031686813E-13</v>
      </c>
      <c r="F33" s="56">
        <f>SUM(F7:F32)</f>
        <v>12367643.702514287</v>
      </c>
      <c r="G33" s="56">
        <f>SUM(G7:G32)</f>
        <v>206120000.34922501</v>
      </c>
      <c r="H33" s="139">
        <f t="shared" si="1"/>
        <v>16.666068760318648</v>
      </c>
      <c r="I33" s="57">
        <f>SUM(I7:I32)</f>
        <v>-5818.3244236691744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2005</v>
      </c>
      <c r="C1" s="141"/>
      <c r="D1" s="142" t="str">
        <f>Info!A4</f>
        <v>Referenzjahr 2010</v>
      </c>
      <c r="E1" s="143"/>
      <c r="F1" s="143"/>
      <c r="H1" s="21" t="str">
        <f>Info!$C$28</f>
        <v>FA_2010_20120518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2005</v>
      </c>
      <c r="D5" s="144">
        <f>QS!D1</f>
        <v>2005</v>
      </c>
      <c r="E5" s="144">
        <f>VERM!E1</f>
        <v>2005</v>
      </c>
      <c r="F5" s="144">
        <f>JP!D1</f>
        <v>2005</v>
      </c>
      <c r="G5" s="144">
        <f>REPART!D1</f>
        <v>2005</v>
      </c>
      <c r="H5" s="145">
        <f>Info!$C$31</f>
        <v>2005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30265007.900000006</v>
      </c>
      <c r="D7" s="130">
        <f>QS!C7</f>
        <v>1271800.4648327001</v>
      </c>
      <c r="E7" s="130">
        <f>VERM!D9</f>
        <v>3490270.5</v>
      </c>
      <c r="F7" s="146">
        <f>JP!D9</f>
        <v>17957434.318500001</v>
      </c>
      <c r="G7" s="130">
        <f>REPART!I7</f>
        <v>-230348.7752925641</v>
      </c>
      <c r="H7" s="132">
        <f t="shared" ref="H7:H32" si="0">SUM(C7:G7)</f>
        <v>52754164.408040151</v>
      </c>
      <c r="J7" s="147"/>
    </row>
    <row r="8" spans="1:10">
      <c r="B8" s="48" t="s">
        <v>50</v>
      </c>
      <c r="C8" s="133">
        <f>NP!J8</f>
        <v>14813420.000000002</v>
      </c>
      <c r="D8" s="133">
        <f>QS!C8</f>
        <v>440965.15579248202</v>
      </c>
      <c r="E8" s="133">
        <f>VERM!D10</f>
        <v>1582522.2018480001</v>
      </c>
      <c r="F8" s="148">
        <f>JP!D10</f>
        <v>5028698.3944000006</v>
      </c>
      <c r="G8" s="133">
        <f>REPART!I8</f>
        <v>-158688.35902909271</v>
      </c>
      <c r="H8" s="135">
        <f t="shared" si="0"/>
        <v>21706917.393011391</v>
      </c>
      <c r="J8" s="147"/>
    </row>
    <row r="9" spans="1:10">
      <c r="B9" s="51" t="s">
        <v>51</v>
      </c>
      <c r="C9" s="136">
        <f>NP!J9</f>
        <v>5657233.5</v>
      </c>
      <c r="D9" s="136">
        <f>QS!C9</f>
        <v>183749.06282927</v>
      </c>
      <c r="E9" s="136">
        <f>VERM!D11</f>
        <v>622671.2579711437</v>
      </c>
      <c r="F9" s="149">
        <f>JP!D11</f>
        <v>1492750.7116</v>
      </c>
      <c r="G9" s="136">
        <f>REPART!I9</f>
        <v>-45030.405741218579</v>
      </c>
      <c r="H9" s="138">
        <f t="shared" si="0"/>
        <v>7911374.1266591949</v>
      </c>
      <c r="J9" s="147"/>
    </row>
    <row r="10" spans="1:10">
      <c r="B10" s="48" t="s">
        <v>52</v>
      </c>
      <c r="C10" s="133">
        <f>NP!J10</f>
        <v>427487.70000000007</v>
      </c>
      <c r="D10" s="133">
        <f>QS!C10</f>
        <v>22100.569070000001</v>
      </c>
      <c r="E10" s="133">
        <f>VERM!D12</f>
        <v>45189.888084000006</v>
      </c>
      <c r="F10" s="148">
        <f>JP!D12</f>
        <v>97280.624400000001</v>
      </c>
      <c r="G10" s="133">
        <f>REPART!I10</f>
        <v>2357.6126309558399</v>
      </c>
      <c r="H10" s="135">
        <f t="shared" si="0"/>
        <v>594416.39418495598</v>
      </c>
      <c r="J10" s="147"/>
    </row>
    <row r="11" spans="1:10">
      <c r="B11" s="51" t="s">
        <v>53</v>
      </c>
      <c r="C11" s="136">
        <f>NP!J11</f>
        <v>3668423</v>
      </c>
      <c r="D11" s="136">
        <f>QS!C11</f>
        <v>68485.686892919693</v>
      </c>
      <c r="E11" s="136">
        <f>VERM!D13</f>
        <v>442242.38750400004</v>
      </c>
      <c r="F11" s="149">
        <f>JP!D13</f>
        <v>873885.23560000001</v>
      </c>
      <c r="G11" s="136">
        <f>REPART!I11</f>
        <v>-8681.7045624377242</v>
      </c>
      <c r="H11" s="138">
        <f t="shared" si="0"/>
        <v>5044354.605434482</v>
      </c>
      <c r="J11" s="147"/>
    </row>
    <row r="12" spans="1:10">
      <c r="B12" s="48" t="s">
        <v>54</v>
      </c>
      <c r="C12" s="133">
        <f>NP!J12</f>
        <v>497214.9</v>
      </c>
      <c r="D12" s="133">
        <f>QS!C12</f>
        <v>24371.68576</v>
      </c>
      <c r="E12" s="133">
        <f>VERM!D14</f>
        <v>53108.600316000004</v>
      </c>
      <c r="F12" s="148">
        <f>JP!D14</f>
        <v>43618.805700000004</v>
      </c>
      <c r="G12" s="133">
        <f>REPART!I12</f>
        <v>1759.5615206789444</v>
      </c>
      <c r="H12" s="135">
        <f t="shared" si="0"/>
        <v>620073.55329667905</v>
      </c>
      <c r="J12" s="147"/>
    </row>
    <row r="13" spans="1:10">
      <c r="B13" s="51" t="s">
        <v>55</v>
      </c>
      <c r="C13" s="136">
        <f>NP!J13</f>
        <v>1103064.4000000001</v>
      </c>
      <c r="D13" s="136">
        <f>QS!C13</f>
        <v>20780.585429514598</v>
      </c>
      <c r="E13" s="136">
        <f>VERM!D15</f>
        <v>217316.66323200002</v>
      </c>
      <c r="F13" s="149">
        <f>JP!D15</f>
        <v>157853.11790000001</v>
      </c>
      <c r="G13" s="136">
        <f>REPART!I13</f>
        <v>9949.3920390933035</v>
      </c>
      <c r="H13" s="138">
        <f t="shared" si="0"/>
        <v>1508964.1586006079</v>
      </c>
      <c r="J13" s="147"/>
    </row>
    <row r="14" spans="1:10">
      <c r="B14" s="48" t="s">
        <v>56</v>
      </c>
      <c r="C14" s="133">
        <f>NP!J14</f>
        <v>517516.1</v>
      </c>
      <c r="D14" s="133">
        <f>QS!C14</f>
        <v>20071.228437000002</v>
      </c>
      <c r="E14" s="133">
        <f>VERM!D16</f>
        <v>70155.386916000003</v>
      </c>
      <c r="F14" s="148">
        <f>JP!D16</f>
        <v>145267.7611</v>
      </c>
      <c r="G14" s="133">
        <f>REPART!I14</f>
        <v>2564.5975465421066</v>
      </c>
      <c r="H14" s="135">
        <f t="shared" si="0"/>
        <v>755575.07399954204</v>
      </c>
      <c r="J14" s="147"/>
    </row>
    <row r="15" spans="1:10">
      <c r="B15" s="51" t="s">
        <v>57</v>
      </c>
      <c r="C15" s="136">
        <f>NP!J15</f>
        <v>3613311.0000000005</v>
      </c>
      <c r="D15" s="136">
        <f>QS!C15</f>
        <v>93923.747602481802</v>
      </c>
      <c r="E15" s="136">
        <f>VERM!D17</f>
        <v>421381.45861199999</v>
      </c>
      <c r="F15" s="149">
        <f>JP!D17</f>
        <v>3338113.0168000003</v>
      </c>
      <c r="G15" s="136">
        <f>REPART!I15</f>
        <v>-7554.1836653675546</v>
      </c>
      <c r="H15" s="138">
        <f t="shared" si="0"/>
        <v>7459175.0393491155</v>
      </c>
      <c r="J15" s="147"/>
    </row>
    <row r="16" spans="1:10">
      <c r="B16" s="48" t="s">
        <v>58</v>
      </c>
      <c r="C16" s="133">
        <f>NP!J16</f>
        <v>3924395.5999999996</v>
      </c>
      <c r="D16" s="133">
        <f>QS!C16</f>
        <v>153542.45431</v>
      </c>
      <c r="E16" s="133">
        <f>VERM!D18</f>
        <v>255274.88571599999</v>
      </c>
      <c r="F16" s="148">
        <f>JP!D18</f>
        <v>927489.50549999997</v>
      </c>
      <c r="G16" s="133">
        <f>REPART!I16</f>
        <v>-13319.156625956532</v>
      </c>
      <c r="H16" s="135">
        <f t="shared" si="0"/>
        <v>5247383.2889000429</v>
      </c>
      <c r="J16" s="147"/>
    </row>
    <row r="17" spans="2:10">
      <c r="B17" s="51" t="s">
        <v>59</v>
      </c>
      <c r="C17" s="136">
        <f>NP!J17</f>
        <v>4117187.1000000006</v>
      </c>
      <c r="D17" s="136">
        <f>QS!C17</f>
        <v>104169.873048686</v>
      </c>
      <c r="E17" s="136">
        <f>VERM!D19</f>
        <v>233547.55757999999</v>
      </c>
      <c r="F17" s="149">
        <f>JP!D19</f>
        <v>1025943.6721</v>
      </c>
      <c r="G17" s="136">
        <f>REPART!I17</f>
        <v>26162.155126150672</v>
      </c>
      <c r="H17" s="138">
        <f t="shared" si="0"/>
        <v>5507010.3578548376</v>
      </c>
      <c r="J17" s="147"/>
    </row>
    <row r="18" spans="2:10">
      <c r="B18" s="48" t="s">
        <v>60</v>
      </c>
      <c r="C18" s="133">
        <f>NP!J18</f>
        <v>3974123.6999999997</v>
      </c>
      <c r="D18" s="133">
        <f>QS!C18</f>
        <v>657882.46100807295</v>
      </c>
      <c r="E18" s="133">
        <f>VERM!D20</f>
        <v>536999.08292399999</v>
      </c>
      <c r="F18" s="148">
        <f>JP!D20</f>
        <v>2447578.9734999998</v>
      </c>
      <c r="G18" s="133">
        <f>REPART!I18</f>
        <v>74895.75100124102</v>
      </c>
      <c r="H18" s="135">
        <f t="shared" si="0"/>
        <v>7691479.9684333131</v>
      </c>
      <c r="J18" s="147"/>
    </row>
    <row r="19" spans="2:10">
      <c r="B19" s="51" t="s">
        <v>61</v>
      </c>
      <c r="C19" s="136">
        <f>NP!J19</f>
        <v>6012279.5999999996</v>
      </c>
      <c r="D19" s="136">
        <f>QS!C19</f>
        <v>329519.81185817497</v>
      </c>
      <c r="E19" s="136">
        <f>VERM!D21</f>
        <v>399743.93367600004</v>
      </c>
      <c r="F19" s="149">
        <f>JP!D21</f>
        <v>1026386.0029</v>
      </c>
      <c r="G19" s="136">
        <f>REPART!I19</f>
        <v>-18787.194416700535</v>
      </c>
      <c r="H19" s="138">
        <f t="shared" si="0"/>
        <v>7749142.1540174736</v>
      </c>
      <c r="J19" s="147"/>
    </row>
    <row r="20" spans="2:10">
      <c r="B20" s="48" t="s">
        <v>62</v>
      </c>
      <c r="C20" s="133">
        <f>NP!J20</f>
        <v>1179462.2</v>
      </c>
      <c r="D20" s="133">
        <f>QS!C20</f>
        <v>107487.13281780299</v>
      </c>
      <c r="E20" s="133">
        <f>VERM!D22</f>
        <v>111867.22845600001</v>
      </c>
      <c r="F20" s="148">
        <f>JP!D22</f>
        <v>677884.63890000002</v>
      </c>
      <c r="G20" s="133">
        <f>REPART!I20</f>
        <v>3034.7761323898735</v>
      </c>
      <c r="H20" s="135">
        <f t="shared" si="0"/>
        <v>2079735.976306193</v>
      </c>
      <c r="J20" s="147"/>
    </row>
    <row r="21" spans="2:10">
      <c r="B21" s="51" t="s">
        <v>63</v>
      </c>
      <c r="C21" s="136">
        <f>NP!J21</f>
        <v>842177.5</v>
      </c>
      <c r="D21" s="136">
        <f>QS!C21</f>
        <v>25319.922539328501</v>
      </c>
      <c r="E21" s="136">
        <f>VERM!D23</f>
        <v>103347.33333600001</v>
      </c>
      <c r="F21" s="149">
        <f>JP!D23</f>
        <v>160434.55040000001</v>
      </c>
      <c r="G21" s="136">
        <f>REPART!I21</f>
        <v>-7557.9796777173224</v>
      </c>
      <c r="H21" s="138">
        <f t="shared" si="0"/>
        <v>1123721.326597611</v>
      </c>
      <c r="J21" s="147"/>
    </row>
    <row r="22" spans="2:10">
      <c r="B22" s="48" t="s">
        <v>64</v>
      </c>
      <c r="C22" s="133">
        <f>NP!J22</f>
        <v>252375.7</v>
      </c>
      <c r="D22" s="133">
        <f>QS!C22</f>
        <v>6171.7067680693399</v>
      </c>
      <c r="E22" s="133">
        <f>VERM!D24</f>
        <v>37014.068532000005</v>
      </c>
      <c r="F22" s="148">
        <f>JP!D24</f>
        <v>73184.420400000003</v>
      </c>
      <c r="G22" s="133">
        <f>REPART!I22</f>
        <v>-1737.788429488794</v>
      </c>
      <c r="H22" s="135">
        <f t="shared" si="0"/>
        <v>367008.10727058054</v>
      </c>
      <c r="J22" s="147"/>
    </row>
    <row r="23" spans="2:10">
      <c r="B23" s="51" t="s">
        <v>65</v>
      </c>
      <c r="C23" s="136">
        <f>NP!J23</f>
        <v>7054306.3999999994</v>
      </c>
      <c r="D23" s="136">
        <f>QS!C23</f>
        <v>288785.50932520098</v>
      </c>
      <c r="E23" s="136">
        <f>VERM!D25</f>
        <v>837678.54224400013</v>
      </c>
      <c r="F23" s="149">
        <f>JP!D25</f>
        <v>1828023.4989</v>
      </c>
      <c r="G23" s="136">
        <f>REPART!I23</f>
        <v>49520.447231096616</v>
      </c>
      <c r="H23" s="138">
        <f t="shared" si="0"/>
        <v>10058314.397700297</v>
      </c>
      <c r="J23" s="147"/>
    </row>
    <row r="24" spans="2:10">
      <c r="B24" s="48" t="s">
        <v>66</v>
      </c>
      <c r="C24" s="133">
        <f>NP!J24</f>
        <v>2986506.6999999997</v>
      </c>
      <c r="D24" s="133">
        <f>QS!C24</f>
        <v>303209.05382435001</v>
      </c>
      <c r="E24" s="133">
        <f>VERM!D26</f>
        <v>427661.30395199999</v>
      </c>
      <c r="F24" s="148">
        <f>JP!D26</f>
        <v>712666.01029999997</v>
      </c>
      <c r="G24" s="133">
        <f>REPART!I24</f>
        <v>30227.289629937681</v>
      </c>
      <c r="H24" s="135">
        <f t="shared" si="0"/>
        <v>4460270.3577062879</v>
      </c>
      <c r="J24" s="147"/>
    </row>
    <row r="25" spans="2:10">
      <c r="B25" s="51" t="s">
        <v>67</v>
      </c>
      <c r="C25" s="136">
        <f>NP!J25</f>
        <v>10528478.600000001</v>
      </c>
      <c r="D25" s="136">
        <f>QS!C25</f>
        <v>415308.24933562003</v>
      </c>
      <c r="E25" s="136">
        <f>VERM!D27</f>
        <v>972308.65161599999</v>
      </c>
      <c r="F25" s="149">
        <f>JP!D27</f>
        <v>2314011.8234999999</v>
      </c>
      <c r="G25" s="136">
        <f>REPART!I25</f>
        <v>204.85623178704023</v>
      </c>
      <c r="H25" s="138">
        <f t="shared" si="0"/>
        <v>14230312.180683408</v>
      </c>
      <c r="J25" s="147"/>
    </row>
    <row r="26" spans="2:10">
      <c r="B26" s="48" t="s">
        <v>68</v>
      </c>
      <c r="C26" s="133">
        <f>NP!J26</f>
        <v>3607612.4</v>
      </c>
      <c r="D26" s="133">
        <f>QS!C26</f>
        <v>151232.02075088801</v>
      </c>
      <c r="E26" s="133">
        <f>VERM!D28</f>
        <v>395756.4</v>
      </c>
      <c r="F26" s="148">
        <f>JP!D28</f>
        <v>792339.41890000005</v>
      </c>
      <c r="G26" s="133">
        <f>REPART!I26</f>
        <v>12643.155861213572</v>
      </c>
      <c r="H26" s="135">
        <f t="shared" si="0"/>
        <v>4959583.3955121022</v>
      </c>
      <c r="J26" s="147"/>
    </row>
    <row r="27" spans="2:10">
      <c r="B27" s="51" t="s">
        <v>69</v>
      </c>
      <c r="C27" s="136">
        <f>NP!J27</f>
        <v>5410884.4000000004</v>
      </c>
      <c r="D27" s="136">
        <f>QS!C27</f>
        <v>794212.67091400002</v>
      </c>
      <c r="E27" s="136">
        <f>VERM!D29</f>
        <v>433980.90414</v>
      </c>
      <c r="F27" s="149">
        <f>JP!D29</f>
        <v>2079542.9845</v>
      </c>
      <c r="G27" s="136">
        <f>REPART!I27</f>
        <v>110021.88317721347</v>
      </c>
      <c r="H27" s="138">
        <f t="shared" si="0"/>
        <v>8828642.8427312132</v>
      </c>
      <c r="J27" s="147"/>
    </row>
    <row r="28" spans="2:10">
      <c r="B28" s="48" t="s">
        <v>70</v>
      </c>
      <c r="C28" s="133">
        <f>NP!J28</f>
        <v>13266280.800000001</v>
      </c>
      <c r="D28" s="133">
        <f>QS!C28</f>
        <v>712662.24647204403</v>
      </c>
      <c r="E28" s="133">
        <f>VERM!D30</f>
        <v>1066320.7320000001</v>
      </c>
      <c r="F28" s="148">
        <f>JP!D30</f>
        <v>3133852.3207</v>
      </c>
      <c r="G28" s="133">
        <f>REPART!I28</f>
        <v>102717.6712317951</v>
      </c>
      <c r="H28" s="135">
        <f t="shared" si="0"/>
        <v>18281833.77040384</v>
      </c>
      <c r="J28" s="147"/>
    </row>
    <row r="29" spans="2:10">
      <c r="B29" s="51" t="s">
        <v>71</v>
      </c>
      <c r="C29" s="136">
        <f>NP!J29</f>
        <v>4275523.5</v>
      </c>
      <c r="D29" s="136">
        <f>QS!C29</f>
        <v>282359.40618693398</v>
      </c>
      <c r="E29" s="136">
        <f>VERM!D31</f>
        <v>336862.00050000002</v>
      </c>
      <c r="F29" s="149">
        <f>JP!D31</f>
        <v>664360.26309999998</v>
      </c>
      <c r="G29" s="136">
        <f>REPART!I29</f>
        <v>54117.550566152175</v>
      </c>
      <c r="H29" s="138">
        <f t="shared" si="0"/>
        <v>5613222.7203530855</v>
      </c>
      <c r="J29" s="147"/>
    </row>
    <row r="30" spans="2:10">
      <c r="B30" s="48" t="s">
        <v>72</v>
      </c>
      <c r="C30" s="133">
        <f>NP!J30</f>
        <v>2724049.1999999997</v>
      </c>
      <c r="D30" s="133">
        <f>QS!C30</f>
        <v>196331.87481445301</v>
      </c>
      <c r="E30" s="133">
        <f>VERM!D32</f>
        <v>187564.690668</v>
      </c>
      <c r="F30" s="148">
        <f>JP!D32</f>
        <v>1788255.9129999999</v>
      </c>
      <c r="G30" s="133">
        <f>REPART!I30</f>
        <v>21165.76577290077</v>
      </c>
      <c r="H30" s="135">
        <f t="shared" si="0"/>
        <v>4917367.444255353</v>
      </c>
      <c r="J30" s="147"/>
    </row>
    <row r="31" spans="2:10">
      <c r="B31" s="51" t="s">
        <v>73</v>
      </c>
      <c r="C31" s="136">
        <f>NP!J31</f>
        <v>10481301.800000001</v>
      </c>
      <c r="D31" s="136">
        <f>QS!C31</f>
        <v>1840419.44751669</v>
      </c>
      <c r="E31" s="136">
        <f>VERM!D33</f>
        <v>709420.75199999998</v>
      </c>
      <c r="F31" s="149">
        <f>JP!D33</f>
        <v>6392698.0006999997</v>
      </c>
      <c r="G31" s="136">
        <f>REPART!I31</f>
        <v>-15511.147044652129</v>
      </c>
      <c r="H31" s="138">
        <f t="shared" si="0"/>
        <v>19408328.853172041</v>
      </c>
      <c r="J31" s="147"/>
    </row>
    <row r="32" spans="2:10">
      <c r="B32" s="48" t="s">
        <v>74</v>
      </c>
      <c r="C32" s="133">
        <f>NP!J32</f>
        <v>879038.79999999993</v>
      </c>
      <c r="D32" s="133">
        <f>QS!C32</f>
        <v>67311.795688323007</v>
      </c>
      <c r="E32" s="133">
        <f>VERM!D34</f>
        <v>57717.840000000004</v>
      </c>
      <c r="F32" s="148">
        <f>JP!D34</f>
        <v>279610.04210000002</v>
      </c>
      <c r="G32" s="133">
        <f>REPART!I32</f>
        <v>55.904362378513426</v>
      </c>
      <c r="H32" s="135">
        <f t="shared" si="0"/>
        <v>1283734.3821507012</v>
      </c>
      <c r="J32" s="147"/>
    </row>
    <row r="33" spans="1:10">
      <c r="A33" s="59"/>
      <c r="B33" s="55" t="s">
        <v>75</v>
      </c>
      <c r="C33" s="56">
        <f t="shared" ref="C33:H33" si="1">SUM(C7:C32)</f>
        <v>142078662.50000006</v>
      </c>
      <c r="D33" s="56">
        <f t="shared" si="1"/>
        <v>8582173.8238250054</v>
      </c>
      <c r="E33" s="56">
        <f t="shared" si="1"/>
        <v>14047924.25182314</v>
      </c>
      <c r="F33" s="56">
        <f t="shared" si="1"/>
        <v>55459164.025399983</v>
      </c>
      <c r="G33" s="56">
        <f t="shared" si="1"/>
        <v>-5818.3244236691744</v>
      </c>
      <c r="H33" s="57">
        <f t="shared" si="1"/>
        <v>220162106.27662453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2005 pro Einwohner</v>
      </c>
      <c r="C1" s="82"/>
      <c r="D1" s="82"/>
      <c r="E1" s="142" t="str">
        <f>Info!A4</f>
        <v>Referenzjahr 2010</v>
      </c>
      <c r="F1" s="108"/>
      <c r="G1" s="109"/>
      <c r="I1" s="21" t="str">
        <f>Info!$C$28</f>
        <v>FA_2010_20120518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2005</v>
      </c>
      <c r="D5" s="144">
        <f>ASG_Total!D5</f>
        <v>2005</v>
      </c>
      <c r="E5" s="144">
        <f>ASG_Total!E5</f>
        <v>2005</v>
      </c>
      <c r="F5" s="144">
        <f>ASG_Total!F5</f>
        <v>2005</v>
      </c>
      <c r="G5" s="144">
        <f>ASG_Total!G5</f>
        <v>2005</v>
      </c>
      <c r="H5" s="144">
        <f>Info!$C$31</f>
        <v>2005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23416.211070027341</v>
      </c>
      <c r="D7" s="130">
        <f>ASG_Total!D7/ASG_pro_Einwohner!$I7*1000</f>
        <v>983.99935073142285</v>
      </c>
      <c r="E7" s="130">
        <f>ASG_Total!E7/ASG_pro_Einwohner!$I7*1000</f>
        <v>2700.4424049560498</v>
      </c>
      <c r="F7" s="130">
        <f>ASG_Total!F7/ASG_pro_Einwohner!$I7*1000</f>
        <v>13893.770444981397</v>
      </c>
      <c r="G7" s="130">
        <f>ASG_Total!G7/ASG_pro_Einwohner!$I7*1000</f>
        <v>-178.22217525252913</v>
      </c>
      <c r="H7" s="130">
        <f>ASG_Total!H7/ASG_pro_Einwohner!$I7*1000</f>
        <v>40816.201095443685</v>
      </c>
      <c r="I7" s="151">
        <v>1292481</v>
      </c>
      <c r="J7" s="147"/>
    </row>
    <row r="8" spans="1:10">
      <c r="B8" s="48" t="s">
        <v>50</v>
      </c>
      <c r="C8" s="133">
        <f>ASG_Total!C8/ASG_pro_Einwohner!$I8*1000</f>
        <v>15372.087786421935</v>
      </c>
      <c r="D8" s="133">
        <f>ASG_Total!D8/ASG_pro_Einwohner!$I8*1000</f>
        <v>457.595550898797</v>
      </c>
      <c r="E8" s="133">
        <f>ASG_Total!E8/ASG_pro_Einwohner!$I8*1000</f>
        <v>1642.2048528138125</v>
      </c>
      <c r="F8" s="133">
        <f>ASG_Total!F8/ASG_pro_Einwohner!$I8*1000</f>
        <v>5218.3488465294195</v>
      </c>
      <c r="G8" s="133">
        <f>ASG_Total!G8/ASG_pro_Einwohner!$I8*1000</f>
        <v>-164.67307250307184</v>
      </c>
      <c r="H8" s="133">
        <f>ASG_Total!H8/ASG_pro_Einwohner!$I8*1000</f>
        <v>22525.56396416089</v>
      </c>
      <c r="I8" s="152">
        <v>963657</v>
      </c>
      <c r="J8" s="147"/>
    </row>
    <row r="9" spans="1:10">
      <c r="B9" s="51" t="s">
        <v>51</v>
      </c>
      <c r="C9" s="136">
        <f>ASG_Total!C9/ASG_pro_Einwohner!$I9*1000</f>
        <v>15901.557484413912</v>
      </c>
      <c r="D9" s="136">
        <f>ASG_Total!D9/ASG_pro_Einwohner!$I9*1000</f>
        <v>516.48854255119932</v>
      </c>
      <c r="E9" s="136">
        <f>ASG_Total!E9/ASG_pro_Einwohner!$I9*1000</f>
        <v>1750.226997439732</v>
      </c>
      <c r="F9" s="136">
        <f>ASG_Total!F9/ASG_pro_Einwohner!$I9*1000</f>
        <v>4195.8779411186006</v>
      </c>
      <c r="G9" s="136">
        <f>ASG_Total!G9/ASG_pro_Einwohner!$I9*1000</f>
        <v>-126.57310069320447</v>
      </c>
      <c r="H9" s="136">
        <f>ASG_Total!H9/ASG_pro_Einwohner!$I9*1000</f>
        <v>22237.57786483024</v>
      </c>
      <c r="I9" s="153">
        <v>355766</v>
      </c>
      <c r="J9" s="147"/>
    </row>
    <row r="10" spans="1:10">
      <c r="B10" s="48" t="s">
        <v>52</v>
      </c>
      <c r="C10" s="133">
        <f>ASG_Total!C10/ASG_pro_Einwohner!$I10*1000</f>
        <v>12336.595290315134</v>
      </c>
      <c r="D10" s="133">
        <f>ASG_Total!D10/ASG_pro_Einwohner!$I10*1000</f>
        <v>637.78624812420651</v>
      </c>
      <c r="E10" s="133">
        <f>ASG_Total!E10/ASG_pro_Einwohner!$I10*1000</f>
        <v>1304.1062012005079</v>
      </c>
      <c r="F10" s="133">
        <f>ASG_Total!F10/ASG_pro_Einwohner!$I10*1000</f>
        <v>2807.3595867482395</v>
      </c>
      <c r="G10" s="133">
        <f>ASG_Total!G10/ASG_pro_Einwohner!$I10*1000</f>
        <v>68.036841479736808</v>
      </c>
      <c r="H10" s="133">
        <f>ASG_Total!H10/ASG_pro_Einwohner!$I10*1000</f>
        <v>17153.884167867829</v>
      </c>
      <c r="I10" s="152">
        <v>34652</v>
      </c>
      <c r="J10" s="147"/>
    </row>
    <row r="11" spans="1:10">
      <c r="B11" s="51" t="s">
        <v>53</v>
      </c>
      <c r="C11" s="136">
        <f>ASG_Total!C11/ASG_pro_Einwohner!$I11*1000</f>
        <v>26873.12191870133</v>
      </c>
      <c r="D11" s="136">
        <f>ASG_Total!D11/ASG_pro_Einwohner!$I11*1000</f>
        <v>501.69356520756645</v>
      </c>
      <c r="E11" s="136">
        <f>ASG_Total!E11/ASG_pro_Einwohner!$I11*1000</f>
        <v>3239.6573669428394</v>
      </c>
      <c r="F11" s="136">
        <f>ASG_Total!F11/ASG_pro_Einwohner!$I11*1000</f>
        <v>6401.6675501249001</v>
      </c>
      <c r="G11" s="136">
        <f>ASG_Total!G11/ASG_pro_Einwohner!$I11*1000</f>
        <v>-63.598037949422562</v>
      </c>
      <c r="H11" s="136">
        <f>ASG_Total!H11/ASG_pro_Einwohner!$I11*1000</f>
        <v>36952.542363027213</v>
      </c>
      <c r="I11" s="153">
        <v>136509</v>
      </c>
      <c r="J11" s="147"/>
    </row>
    <row r="12" spans="1:10">
      <c r="B12" s="48" t="s">
        <v>54</v>
      </c>
      <c r="C12" s="133">
        <f>ASG_Total!C12/ASG_pro_Einwohner!$I12*1000</f>
        <v>15031.588971521858</v>
      </c>
      <c r="D12" s="133">
        <f>ASG_Total!D12/ASG_pro_Einwohner!$I12*1000</f>
        <v>736.79441804220323</v>
      </c>
      <c r="E12" s="133">
        <f>ASG_Total!E12/ASG_pro_Einwohner!$I12*1000</f>
        <v>1605.5565728278616</v>
      </c>
      <c r="F12" s="133">
        <f>ASG_Total!F12/ASG_pro_Einwohner!$I12*1000</f>
        <v>1318.6651460185019</v>
      </c>
      <c r="G12" s="133">
        <f>ASG_Total!G12/ASG_pro_Einwohner!$I12*1000</f>
        <v>53.194314066114771</v>
      </c>
      <c r="H12" s="133">
        <f>ASG_Total!H12/ASG_pro_Einwohner!$I12*1000</f>
        <v>18745.799422476543</v>
      </c>
      <c r="I12" s="152">
        <v>33078</v>
      </c>
      <c r="J12" s="147"/>
    </row>
    <row r="13" spans="1:10">
      <c r="B13" s="51" t="s">
        <v>55</v>
      </c>
      <c r="C13" s="136">
        <f>ASG_Total!C13/ASG_pro_Einwohner!$I13*1000</f>
        <v>28215.695503146268</v>
      </c>
      <c r="D13" s="136">
        <f>ASG_Total!D13/ASG_pro_Einwohner!$I13*1000</f>
        <v>531.55434157452794</v>
      </c>
      <c r="E13" s="136">
        <f>ASG_Total!E13/ASG_pro_Einwohner!$I13*1000</f>
        <v>5558.8239431114753</v>
      </c>
      <c r="F13" s="136">
        <f>ASG_Total!F13/ASG_pro_Einwohner!$I13*1000</f>
        <v>4037.783749424465</v>
      </c>
      <c r="G13" s="136">
        <f>ASG_Total!G13/ASG_pro_Einwohner!$I13*1000</f>
        <v>254.49920803942555</v>
      </c>
      <c r="H13" s="136">
        <f>ASG_Total!H13/ASG_pro_Einwohner!$I13*1000</f>
        <v>38598.356745296158</v>
      </c>
      <c r="I13" s="153">
        <v>39094</v>
      </c>
      <c r="J13" s="147"/>
    </row>
    <row r="14" spans="1:10">
      <c r="B14" s="48" t="s">
        <v>56</v>
      </c>
      <c r="C14" s="133">
        <f>ASG_Total!C14/ASG_pro_Einwohner!$I14*1000</f>
        <v>13583.812798572102</v>
      </c>
      <c r="D14" s="133">
        <f>ASG_Total!D14/ASG_pro_Einwohner!$I14*1000</f>
        <v>526.8315511837892</v>
      </c>
      <c r="E14" s="133">
        <f>ASG_Total!E14/ASG_pro_Einwohner!$I14*1000</f>
        <v>1841.4454017533731</v>
      </c>
      <c r="F14" s="133">
        <f>ASG_Total!F14/ASG_pro_Einwohner!$I14*1000</f>
        <v>3813.0022862092501</v>
      </c>
      <c r="G14" s="133">
        <f>ASG_Total!G14/ASG_pro_Einwohner!$I14*1000</f>
        <v>67.315805200853234</v>
      </c>
      <c r="H14" s="133">
        <f>ASG_Total!H14/ASG_pro_Einwohner!$I14*1000</f>
        <v>19832.407842919365</v>
      </c>
      <c r="I14" s="152">
        <v>38098</v>
      </c>
      <c r="J14" s="147"/>
    </row>
    <row r="15" spans="1:10">
      <c r="B15" s="51" t="s">
        <v>57</v>
      </c>
      <c r="C15" s="136">
        <f>ASG_Total!C15/ASG_pro_Einwohner!$I15*1000</f>
        <v>33975.655853314536</v>
      </c>
      <c r="D15" s="136">
        <f>ASG_Total!D15/ASG_pro_Einwohner!$I15*1000</f>
        <v>883.15700613523086</v>
      </c>
      <c r="E15" s="136">
        <f>ASG_Total!E15/ASG_pro_Einwohner!$I15*1000</f>
        <v>3962.2139972919604</v>
      </c>
      <c r="F15" s="136">
        <f>ASG_Total!F15/ASG_pro_Einwohner!$I15*1000</f>
        <v>31387.992635637052</v>
      </c>
      <c r="G15" s="136">
        <f>ASG_Total!G15/ASG_pro_Einwohner!$I15*1000</f>
        <v>-71.031346171768263</v>
      </c>
      <c r="H15" s="136">
        <f>ASG_Total!H15/ASG_pro_Einwohner!$I15*1000</f>
        <v>70137.988146207004</v>
      </c>
      <c r="I15" s="153">
        <v>106350</v>
      </c>
      <c r="J15" s="147"/>
    </row>
    <row r="16" spans="1:10">
      <c r="B16" s="48" t="s">
        <v>58</v>
      </c>
      <c r="C16" s="133">
        <f>ASG_Total!C16/ASG_pro_Einwohner!$I16*1000</f>
        <v>15361.954419835434</v>
      </c>
      <c r="D16" s="133">
        <f>ASG_Total!D16/ASG_pro_Einwohner!$I16*1000</f>
        <v>601.03833176754279</v>
      </c>
      <c r="E16" s="133">
        <f>ASG_Total!E16/ASG_pro_Einwohner!$I16*1000</f>
        <v>999.26754552927628</v>
      </c>
      <c r="F16" s="133">
        <f>ASG_Total!F16/ASG_pro_Einwohner!$I16*1000</f>
        <v>3630.635889095051</v>
      </c>
      <c r="G16" s="133">
        <f>ASG_Total!G16/ASG_pro_Einwohner!$I16*1000</f>
        <v>-52.137525839289331</v>
      </c>
      <c r="H16" s="133">
        <f>ASG_Total!H16/ASG_pro_Einwohner!$I16*1000</f>
        <v>20540.758660388015</v>
      </c>
      <c r="I16" s="152">
        <v>255462</v>
      </c>
      <c r="J16" s="147"/>
    </row>
    <row r="17" spans="2:10">
      <c r="B17" s="51" t="s">
        <v>59</v>
      </c>
      <c r="C17" s="136">
        <f>ASG_Total!C17/ASG_pro_Einwohner!$I17*1000</f>
        <v>16678.76743959944</v>
      </c>
      <c r="D17" s="136">
        <f>ASG_Total!D17/ASG_pro_Einwohner!$I17*1000</f>
        <v>421.99323095897944</v>
      </c>
      <c r="E17" s="136">
        <f>ASG_Total!E17/ASG_pro_Einwohner!$I17*1000</f>
        <v>946.10356642846727</v>
      </c>
      <c r="F17" s="136">
        <f>ASG_Total!F17/ASG_pro_Einwohner!$I17*1000</f>
        <v>4156.1084054413168</v>
      </c>
      <c r="G17" s="136">
        <f>ASG_Total!G17/ASG_pro_Einwohner!$I17*1000</f>
        <v>105.98316046112923</v>
      </c>
      <c r="H17" s="136">
        <f>ASG_Total!H17/ASG_pro_Einwohner!$I17*1000</f>
        <v>22308.955802889333</v>
      </c>
      <c r="I17" s="153">
        <v>246852</v>
      </c>
      <c r="J17" s="147"/>
    </row>
    <row r="18" spans="2:10">
      <c r="B18" s="48" t="s">
        <v>60</v>
      </c>
      <c r="C18" s="133">
        <f>ASG_Total!C18/ASG_pro_Einwohner!$I18*1000</f>
        <v>20857.600138556492</v>
      </c>
      <c r="D18" s="133">
        <f>ASG_Total!D18/ASG_pro_Einwohner!$I18*1000</f>
        <v>3452.7987414875556</v>
      </c>
      <c r="E18" s="133">
        <f>ASG_Total!E18/ASG_pro_Einwohner!$I18*1000</f>
        <v>2818.3602202418442</v>
      </c>
      <c r="F18" s="133">
        <f>ASG_Total!F18/ASG_pro_Einwohner!$I18*1000</f>
        <v>12845.756043477348</v>
      </c>
      <c r="G18" s="133">
        <f>ASG_Total!G18/ASG_pro_Einwohner!$I18*1000</f>
        <v>393.07926586703314</v>
      </c>
      <c r="H18" s="133">
        <f>ASG_Total!H18/ASG_pro_Einwohner!$I18*1000</f>
        <v>40367.59440963027</v>
      </c>
      <c r="I18" s="152">
        <v>190536</v>
      </c>
      <c r="J18" s="147"/>
    </row>
    <row r="19" spans="2:10">
      <c r="B19" s="51" t="s">
        <v>61</v>
      </c>
      <c r="C19" s="136">
        <f>ASG_Total!C19/ASG_pro_Einwohner!$I19*1000</f>
        <v>22716.650545597437</v>
      </c>
      <c r="D19" s="136">
        <f>ASG_Total!D19/ASG_pro_Einwohner!$I19*1000</f>
        <v>1245.049617092521</v>
      </c>
      <c r="E19" s="136">
        <f>ASG_Total!E19/ASG_pro_Einwohner!$I19*1000</f>
        <v>1510.3827255539099</v>
      </c>
      <c r="F19" s="136">
        <f>ASG_Total!F19/ASG_pro_Einwohner!$I19*1000</f>
        <v>3878.0718303207086</v>
      </c>
      <c r="G19" s="136">
        <f>ASG_Total!G19/ASG_pro_Einwohner!$I19*1000</f>
        <v>-70.985076990828119</v>
      </c>
      <c r="H19" s="136">
        <f>ASG_Total!H19/ASG_pro_Einwohner!$I19*1000</f>
        <v>29279.169641573746</v>
      </c>
      <c r="I19" s="153">
        <v>264664</v>
      </c>
      <c r="J19" s="147"/>
    </row>
    <row r="20" spans="2:10">
      <c r="B20" s="48" t="s">
        <v>62</v>
      </c>
      <c r="C20" s="133">
        <f>ASG_Total!C20/ASG_pro_Einwohner!$I20*1000</f>
        <v>15913.732527389497</v>
      </c>
      <c r="D20" s="133">
        <f>ASG_Total!D20/ASG_pro_Einwohner!$I20*1000</f>
        <v>1450.2554484565139</v>
      </c>
      <c r="E20" s="133">
        <f>ASG_Total!E20/ASG_pro_Einwohner!$I20*1000</f>
        <v>1509.3532901937506</v>
      </c>
      <c r="F20" s="133">
        <f>ASG_Total!F20/ASG_pro_Einwohner!$I20*1000</f>
        <v>9146.2658386853036</v>
      </c>
      <c r="G20" s="133">
        <f>ASG_Total!G20/ASG_pro_Einwohner!$I20*1000</f>
        <v>40.946302180229281</v>
      </c>
      <c r="H20" s="133">
        <f>ASG_Total!H20/ASG_pro_Einwohner!$I20*1000</f>
        <v>28060.553406905299</v>
      </c>
      <c r="I20" s="152">
        <v>74116</v>
      </c>
      <c r="J20" s="147"/>
    </row>
    <row r="21" spans="2:10">
      <c r="B21" s="51" t="s">
        <v>63</v>
      </c>
      <c r="C21" s="136">
        <f>ASG_Total!C21/ASG_pro_Einwohner!$I21*1000</f>
        <v>16069.0230871971</v>
      </c>
      <c r="D21" s="136">
        <f>ASG_Total!D21/ASG_pro_Einwohner!$I21*1000</f>
        <v>483.11243158421109</v>
      </c>
      <c r="E21" s="136">
        <f>ASG_Total!E21/ASG_pro_Einwohner!$I21*1000</f>
        <v>1971.9010367487122</v>
      </c>
      <c r="F21" s="136">
        <f>ASG_Total!F21/ASG_pro_Einwohner!$I21*1000</f>
        <v>3061.1438733066211</v>
      </c>
      <c r="G21" s="136">
        <f>ASG_Total!G21/ASG_pro_Einwohner!$I21*1000</f>
        <v>-144.20873264104793</v>
      </c>
      <c r="H21" s="136">
        <f>ASG_Total!H21/ASG_pro_Einwohner!$I21*1000</f>
        <v>21440.971696195593</v>
      </c>
      <c r="I21" s="153">
        <v>52410</v>
      </c>
      <c r="J21" s="147"/>
    </row>
    <row r="22" spans="2:10">
      <c r="B22" s="48" t="s">
        <v>64</v>
      </c>
      <c r="C22" s="133">
        <f>ASG_Total!C22/ASG_pro_Einwohner!$I22*1000</f>
        <v>16839.641022219257</v>
      </c>
      <c r="D22" s="133">
        <f>ASG_Total!D22/ASG_pro_Einwohner!$I22*1000</f>
        <v>411.80401468401544</v>
      </c>
      <c r="E22" s="133">
        <f>ASG_Total!E22/ASG_pro_Einwohner!$I22*1000</f>
        <v>2469.7450144792156</v>
      </c>
      <c r="F22" s="133">
        <f>ASG_Total!F22/ASG_pro_Einwohner!$I22*1000</f>
        <v>4883.1934609995333</v>
      </c>
      <c r="G22" s="133">
        <f>ASG_Total!G22/ASG_pro_Einwohner!$I22*1000</f>
        <v>-115.95305461325108</v>
      </c>
      <c r="H22" s="133">
        <f>ASG_Total!H22/ASG_pro_Einwohner!$I22*1000</f>
        <v>24488.430457768769</v>
      </c>
      <c r="I22" s="152">
        <v>14987</v>
      </c>
      <c r="J22" s="147"/>
    </row>
    <row r="23" spans="2:10">
      <c r="B23" s="51" t="s">
        <v>65</v>
      </c>
      <c r="C23" s="136">
        <f>ASG_Total!C23/ASG_pro_Einwohner!$I23*1000</f>
        <v>15304.938633202941</v>
      </c>
      <c r="D23" s="136">
        <f>ASG_Total!D23/ASG_pro_Einwohner!$I23*1000</f>
        <v>626.54558049540583</v>
      </c>
      <c r="E23" s="136">
        <f>ASG_Total!E23/ASG_pro_Einwohner!$I23*1000</f>
        <v>1817.4173272932005</v>
      </c>
      <c r="F23" s="136">
        <f>ASG_Total!F23/ASG_pro_Einwohner!$I23*1000</f>
        <v>3966.0578778825688</v>
      </c>
      <c r="G23" s="136">
        <f>ASG_Total!G23/ASG_pro_Einwohner!$I23*1000</f>
        <v>107.43896890567416</v>
      </c>
      <c r="H23" s="136">
        <f>ASG_Total!H23/ASG_pro_Einwohner!$I23*1000</f>
        <v>21822.398387779787</v>
      </c>
      <c r="I23" s="153">
        <v>460917</v>
      </c>
      <c r="J23" s="147"/>
    </row>
    <row r="24" spans="2:10">
      <c r="B24" s="48" t="s">
        <v>66</v>
      </c>
      <c r="C24" s="133">
        <f>ASG_Total!C24/ASG_pro_Einwohner!$I24*1000</f>
        <v>15611.88466102448</v>
      </c>
      <c r="D24" s="133">
        <f>ASG_Total!D24/ASG_pro_Einwohner!$I24*1000</f>
        <v>1585.017296791638</v>
      </c>
      <c r="E24" s="133">
        <f>ASG_Total!E24/ASG_pro_Einwohner!$I24*1000</f>
        <v>2235.5881375661929</v>
      </c>
      <c r="F24" s="133">
        <f>ASG_Total!F24/ASG_pro_Einwohner!$I24*1000</f>
        <v>3725.4426901624174</v>
      </c>
      <c r="G24" s="133">
        <f>ASG_Total!G24/ASG_pro_Einwohner!$I24*1000</f>
        <v>158.01235581288614</v>
      </c>
      <c r="H24" s="133">
        <f>ASG_Total!H24/ASG_pro_Einwohner!$I24*1000</f>
        <v>23315.945141357617</v>
      </c>
      <c r="I24" s="152">
        <v>191297</v>
      </c>
      <c r="J24" s="147"/>
    </row>
    <row r="25" spans="2:10">
      <c r="B25" s="51" t="s">
        <v>67</v>
      </c>
      <c r="C25" s="136">
        <f>ASG_Total!C25/ASG_pro_Einwohner!$I25*1000</f>
        <v>18561.281530530934</v>
      </c>
      <c r="D25" s="136">
        <f>ASG_Total!D25/ASG_pro_Einwohner!$I25*1000</f>
        <v>732.17162998938704</v>
      </c>
      <c r="E25" s="136">
        <f>ASG_Total!E25/ASG_pro_Einwohner!$I25*1000</f>
        <v>1714.1407892699233</v>
      </c>
      <c r="F25" s="136">
        <f>ASG_Total!F25/ASG_pro_Einwohner!$I25*1000</f>
        <v>4079.5091629820809</v>
      </c>
      <c r="G25" s="136">
        <f>ASG_Total!G25/ASG_pro_Einwohner!$I25*1000</f>
        <v>0.36115324311747699</v>
      </c>
      <c r="H25" s="136">
        <f>ASG_Total!H25/ASG_pro_Einwohner!$I25*1000</f>
        <v>25087.464266015446</v>
      </c>
      <c r="I25" s="153">
        <v>567228</v>
      </c>
      <c r="J25" s="147"/>
    </row>
    <row r="26" spans="2:10">
      <c r="B26" s="48" t="s">
        <v>68</v>
      </c>
      <c r="C26" s="133">
        <f>ASG_Total!C26/ASG_pro_Einwohner!$I26*1000</f>
        <v>15415.763542588058</v>
      </c>
      <c r="D26" s="133">
        <f>ASG_Total!D26/ASG_pro_Einwohner!$I26*1000</f>
        <v>646.23269172804157</v>
      </c>
      <c r="E26" s="133">
        <f>ASG_Total!E26/ASG_pro_Einwohner!$I26*1000</f>
        <v>1691.1148999448769</v>
      </c>
      <c r="F26" s="133">
        <f>ASG_Total!F26/ASG_pro_Einwohner!$I26*1000</f>
        <v>3385.7620422953496</v>
      </c>
      <c r="G26" s="133">
        <f>ASG_Total!G26/ASG_pro_Einwohner!$I26*1000</f>
        <v>54.025732140336004</v>
      </c>
      <c r="H26" s="133">
        <f>ASG_Total!H26/ASG_pro_Einwohner!$I26*1000</f>
        <v>21192.898908696665</v>
      </c>
      <c r="I26" s="152">
        <v>234021</v>
      </c>
      <c r="J26" s="147"/>
    </row>
    <row r="27" spans="2:10">
      <c r="B27" s="51" t="s">
        <v>69</v>
      </c>
      <c r="C27" s="136">
        <f>ASG_Total!C27/ASG_pro_Einwohner!$I27*1000</f>
        <v>16796.425212249145</v>
      </c>
      <c r="D27" s="136">
        <f>ASG_Total!D27/ASG_pro_Einwohner!$I27*1000</f>
        <v>2465.3887873907711</v>
      </c>
      <c r="E27" s="136">
        <f>ASG_Total!E27/ASG_pro_Einwohner!$I27*1000</f>
        <v>1347.1601426065902</v>
      </c>
      <c r="F27" s="136">
        <f>ASG_Total!F27/ASG_pro_Einwohner!$I27*1000</f>
        <v>6455.3011361343497</v>
      </c>
      <c r="G27" s="136">
        <f>ASG_Total!G27/ASG_pro_Einwohner!$I27*1000</f>
        <v>341.52907286226224</v>
      </c>
      <c r="H27" s="136">
        <f>ASG_Total!H27/ASG_pro_Einwohner!$I27*1000</f>
        <v>27405.804351243118</v>
      </c>
      <c r="I27" s="153">
        <v>322145</v>
      </c>
      <c r="J27" s="147"/>
    </row>
    <row r="28" spans="2:10">
      <c r="B28" s="48" t="s">
        <v>70</v>
      </c>
      <c r="C28" s="133">
        <f>ASG_Total!C28/ASG_pro_Einwohner!$I28*1000</f>
        <v>19993.490573146653</v>
      </c>
      <c r="D28" s="133">
        <f>ASG_Total!D28/ASG_pro_Einwohner!$I28*1000</f>
        <v>1074.0467597125134</v>
      </c>
      <c r="E28" s="133">
        <f>ASG_Total!E28/ASG_pro_Einwohner!$I28*1000</f>
        <v>1607.0422317001494</v>
      </c>
      <c r="F28" s="133">
        <f>ASG_Total!F28/ASG_pro_Einwohner!$I28*1000</f>
        <v>4723.0001969767764</v>
      </c>
      <c r="G28" s="133">
        <f>ASG_Total!G28/ASG_pro_Einwohner!$I28*1000</f>
        <v>154.80486373154957</v>
      </c>
      <c r="H28" s="133">
        <f>ASG_Total!H28/ASG_pro_Einwohner!$I28*1000</f>
        <v>27552.384625267641</v>
      </c>
      <c r="I28" s="152">
        <v>663530</v>
      </c>
      <c r="J28" s="147"/>
    </row>
    <row r="29" spans="2:10">
      <c r="B29" s="51" t="s">
        <v>71</v>
      </c>
      <c r="C29" s="136">
        <f>ASG_Total!C29/ASG_pro_Einwohner!$I29*1000</f>
        <v>14767.270410013572</v>
      </c>
      <c r="D29" s="136">
        <f>ASG_Total!D29/ASG_pro_Einwohner!$I29*1000</f>
        <v>975.24378101846798</v>
      </c>
      <c r="E29" s="136">
        <f>ASG_Total!E29/ASG_pro_Einwohner!$I29*1000</f>
        <v>1163.4907987856056</v>
      </c>
      <c r="F29" s="136">
        <f>ASG_Total!F29/ASG_pro_Einwohner!$I29*1000</f>
        <v>2294.6400960877568</v>
      </c>
      <c r="G29" s="136">
        <f>ASG_Total!G29/ASG_pro_Einwohner!$I29*1000</f>
        <v>186.9171115859736</v>
      </c>
      <c r="H29" s="136">
        <f>ASG_Total!H29/ASG_pro_Einwohner!$I29*1000</f>
        <v>19387.562197491377</v>
      </c>
      <c r="I29" s="153">
        <v>289527</v>
      </c>
      <c r="J29" s="147"/>
    </row>
    <row r="30" spans="2:10">
      <c r="B30" s="48" t="s">
        <v>72</v>
      </c>
      <c r="C30" s="133">
        <f>ASG_Total!C30/ASG_pro_Einwohner!$I30*1000</f>
        <v>16093.969596889974</v>
      </c>
      <c r="D30" s="133">
        <f>ASG_Total!D30/ASG_pro_Einwohner!$I30*1000</f>
        <v>1159.94939598162</v>
      </c>
      <c r="E30" s="133">
        <f>ASG_Total!E30/ASG_pro_Einwohner!$I30*1000</f>
        <v>1108.1519485994836</v>
      </c>
      <c r="F30" s="133">
        <f>ASG_Total!F30/ASG_pro_Einwohner!$I30*1000</f>
        <v>10565.20429046609</v>
      </c>
      <c r="G30" s="133">
        <f>ASG_Total!G30/ASG_pro_Einwohner!$I30*1000</f>
        <v>125.04957357009536</v>
      </c>
      <c r="H30" s="133">
        <f>ASG_Total!H30/ASG_pro_Einwohner!$I30*1000</f>
        <v>29052.324805507258</v>
      </c>
      <c r="I30" s="152">
        <v>169259</v>
      </c>
      <c r="J30" s="147"/>
    </row>
    <row r="31" spans="2:10">
      <c r="B31" s="51" t="s">
        <v>73</v>
      </c>
      <c r="C31" s="136">
        <f>ASG_Total!C31/ASG_pro_Einwohner!$I31*1000</f>
        <v>23999.99496245887</v>
      </c>
      <c r="D31" s="136">
        <f>ASG_Total!D31/ASG_pro_Einwohner!$I31*1000</f>
        <v>4214.1766654607627</v>
      </c>
      <c r="E31" s="136">
        <f>ASG_Total!E31/ASG_pro_Einwohner!$I31*1000</f>
        <v>1624.4255531563629</v>
      </c>
      <c r="F31" s="136">
        <f>ASG_Total!F31/ASG_pro_Einwohner!$I31*1000</f>
        <v>14637.945051188286</v>
      </c>
      <c r="G31" s="136">
        <f>ASG_Total!G31/ASG_pro_Einwohner!$I31*1000</f>
        <v>-35.517291462174086</v>
      </c>
      <c r="H31" s="136">
        <f>ASG_Total!H31/ASG_pro_Einwohner!$I31*1000</f>
        <v>44441.024940802119</v>
      </c>
      <c r="I31" s="153">
        <v>436721</v>
      </c>
      <c r="J31" s="147"/>
    </row>
    <row r="32" spans="2:10">
      <c r="B32" s="48" t="s">
        <v>74</v>
      </c>
      <c r="C32" s="133">
        <f>ASG_Total!C32/ASG_pro_Einwohner!$I32*1000</f>
        <v>12946.460867772244</v>
      </c>
      <c r="D32" s="133">
        <f>ASG_Total!D32/ASG_pro_Einwohner!$I32*1000</f>
        <v>991.36639795462327</v>
      </c>
      <c r="E32" s="133">
        <f>ASG_Total!E32/ASG_pro_Einwohner!$I32*1000</f>
        <v>850.06686500338742</v>
      </c>
      <c r="F32" s="133">
        <f>ASG_Total!F32/ASG_pro_Einwohner!$I32*1000</f>
        <v>4118.0895181006808</v>
      </c>
      <c r="G32" s="133">
        <f>ASG_Total!G32/ASG_pro_Einwohner!$I32*1000</f>
        <v>0.82335801317437074</v>
      </c>
      <c r="H32" s="133">
        <f>ASG_Total!H32/ASG_pro_Einwohner!$I32*1000</f>
        <v>18906.807006844108</v>
      </c>
      <c r="I32" s="152">
        <v>67898</v>
      </c>
      <c r="J32" s="147"/>
    </row>
    <row r="33" spans="1:10">
      <c r="A33" s="59"/>
      <c r="B33" s="55" t="s">
        <v>75</v>
      </c>
      <c r="C33" s="56">
        <f>ASG_Total!C33/ASG_pro_Einwohner!$I33*1000</f>
        <v>18940.6522641878</v>
      </c>
      <c r="D33" s="56">
        <f>ASG_Total!D33/ASG_pro_Einwohner!$I33*1000</f>
        <v>1144.0983973781729</v>
      </c>
      <c r="E33" s="56">
        <f>ASG_Total!E33/ASG_pro_Einwohner!$I33*1000</f>
        <v>1872.7431945485309</v>
      </c>
      <c r="F33" s="56">
        <f>ASG_Total!F33/ASG_pro_Einwohner!$I33*1000</f>
        <v>7393.3180548321552</v>
      </c>
      <c r="G33" s="56">
        <f>ASG_Total!G33/ASG_pro_Einwohner!$I33*1000</f>
        <v>-0.77564679825831462</v>
      </c>
      <c r="H33" s="56">
        <f>ASG_Total!H33/ASG_pro_Einwohner!$I33*1000</f>
        <v>29350.036264148403</v>
      </c>
      <c r="I33" s="57">
        <f>SUM(I7:I32)</f>
        <v>7501255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2005 in Prozent</v>
      </c>
      <c r="B1" s="109"/>
      <c r="C1" s="109"/>
      <c r="D1" s="109"/>
    </row>
    <row r="2" spans="1:10" ht="21.75" customHeight="1">
      <c r="A2" s="154" t="str">
        <f>Info!A4</f>
        <v>Referenzjahr 2010</v>
      </c>
      <c r="B2" s="155"/>
      <c r="C2" s="64"/>
      <c r="D2" s="60"/>
      <c r="E2" s="60"/>
      <c r="H2" s="21" t="str">
        <f>Info!C28</f>
        <v>FA_2010_20120518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0.57369893428522167</v>
      </c>
      <c r="C6" s="159">
        <f>ASG_Total!D7/ASG_Total!$H7</f>
        <v>2.4108058180879226E-2</v>
      </c>
      <c r="D6" s="159">
        <f>ASG_Total!E7/ASG_Total!$H7</f>
        <v>6.6161042244999621E-2</v>
      </c>
      <c r="E6" s="159">
        <f>JP!B9/ASG_Total!$H7</f>
        <v>0.306241830977381</v>
      </c>
      <c r="F6" s="159">
        <f>JP!C9/ASG_Total!$H7</f>
        <v>3.4156591024032519E-2</v>
      </c>
      <c r="G6" s="159">
        <f>ASG_Total!G7/ASG_Total!$H7</f>
        <v>-4.3664567125141903E-3</v>
      </c>
      <c r="H6" s="160">
        <f t="shared" ref="H6:H32" si="0">SUM(B6:G6)</f>
        <v>0.99999999999999989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0.68242854256077967</v>
      </c>
      <c r="C7" s="162">
        <f>ASG_Total!D8/ASG_Total!$H8</f>
        <v>2.0314499189758382E-2</v>
      </c>
      <c r="D7" s="162">
        <f>ASG_Total!E8/ASG_Total!$H8</f>
        <v>7.2904050501316139E-2</v>
      </c>
      <c r="E7" s="162">
        <f>JP!B10/ASG_Total!$H8</f>
        <v>0.21907399903456687</v>
      </c>
      <c r="F7" s="162">
        <f>JP!C10/ASG_Total!$H8</f>
        <v>1.2589405923108291E-2</v>
      </c>
      <c r="G7" s="162">
        <f>ASG_Total!G8/ASG_Total!$H8</f>
        <v>-7.3104972095292958E-3</v>
      </c>
      <c r="H7" s="163">
        <f t="shared" si="0"/>
        <v>1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0.71507596650456084</v>
      </c>
      <c r="C8" s="165">
        <f>ASG_Total!D9/ASG_Total!$H9</f>
        <v>2.3225935202594611E-2</v>
      </c>
      <c r="D8" s="165">
        <f>ASG_Total!E9/ASG_Total!$H9</f>
        <v>7.8705828848734338E-2</v>
      </c>
      <c r="E8" s="165">
        <f>JP!B11/ASG_Total!$H9</f>
        <v>0.16040355059480382</v>
      </c>
      <c r="F8" s="165">
        <f>JP!C11/ASG_Total!$H9</f>
        <v>2.8280575285406191E-2</v>
      </c>
      <c r="G8" s="165">
        <f>ASG_Total!G9/ASG_Total!$H9</f>
        <v>-5.6918564360998007E-3</v>
      </c>
      <c r="H8" s="166">
        <f t="shared" si="0"/>
        <v>1.0000000000000002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0.71917212274428777</v>
      </c>
      <c r="C9" s="162">
        <f>ASG_Total!D10/ASG_Total!$H10</f>
        <v>3.7180281846538855E-2</v>
      </c>
      <c r="D9" s="162">
        <f>ASG_Total!E10/ASG_Total!$H10</f>
        <v>7.602395984714197E-2</v>
      </c>
      <c r="E9" s="162">
        <f>JP!B12/ASG_Total!$H10</f>
        <v>0.16280153264058339</v>
      </c>
      <c r="F9" s="162">
        <f>JP!C12/ASG_Total!$H10</f>
        <v>8.5583844082488E-4</v>
      </c>
      <c r="G9" s="162">
        <f>ASG_Total!G10/ASG_Total!$H10</f>
        <v>3.9662644806230827E-3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0.72723337016153922</v>
      </c>
      <c r="C10" s="165">
        <f>ASG_Total!D11/ASG_Total!$H11</f>
        <v>1.3576699548270727E-2</v>
      </c>
      <c r="D10" s="165">
        <f>ASG_Total!E11/ASG_Total!$H11</f>
        <v>8.7670757132647825E-2</v>
      </c>
      <c r="E10" s="165">
        <f>JP!B13/ASG_Total!$H11</f>
        <v>0.13593534825273024</v>
      </c>
      <c r="F10" s="165">
        <f>JP!C13/ASG_Total!$H11</f>
        <v>3.7304898310929056E-2</v>
      </c>
      <c r="G10" s="165">
        <f>ASG_Total!G11/ASG_Total!$H11</f>
        <v>-1.7210734061171239E-3</v>
      </c>
      <c r="H10" s="166">
        <f t="shared" si="0"/>
        <v>0.99999999999999989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0.80186438746905186</v>
      </c>
      <c r="C11" s="162">
        <f>ASG_Total!D12/ASG_Total!$H12</f>
        <v>3.9304507715940559E-2</v>
      </c>
      <c r="D11" s="162">
        <f>ASG_Total!E12/ASG_Total!$H12</f>
        <v>8.5648871869543799E-2</v>
      </c>
      <c r="E11" s="162">
        <f>JP!B14/ASG_Total!$H12</f>
        <v>6.7381199823578694E-2</v>
      </c>
      <c r="F11" s="162">
        <f>JP!C14/ASG_Total!$H12</f>
        <v>2.9633673138141901E-3</v>
      </c>
      <c r="G11" s="162">
        <f>ASG_Total!G12/ASG_Total!$H12</f>
        <v>2.8376658080707861E-3</v>
      </c>
      <c r="H11" s="163">
        <f t="shared" si="0"/>
        <v>0.99999999999999989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0.73100768743438316</v>
      </c>
      <c r="C12" s="165">
        <f>ASG_Total!D13/ASG_Total!$H13</f>
        <v>1.3771424132953708E-2</v>
      </c>
      <c r="D12" s="165">
        <f>ASG_Total!E13/ASG_Total!$H13</f>
        <v>0.14401711398734376</v>
      </c>
      <c r="E12" s="165">
        <f>JP!B15/ASG_Total!$H13</f>
        <v>8.9230416264405074E-2</v>
      </c>
      <c r="F12" s="165">
        <f>JP!C15/ASG_Total!$H13</f>
        <v>1.5379833753985528E-2</v>
      </c>
      <c r="G12" s="165">
        <f>ASG_Total!G13/ASG_Total!$H13</f>
        <v>6.5935244269288871E-3</v>
      </c>
      <c r="H12" s="166">
        <f t="shared" si="0"/>
        <v>1.0000000000000002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0.68493008545212231</v>
      </c>
      <c r="C13" s="162">
        <f>ASG_Total!D14/ASG_Total!$H14</f>
        <v>2.656417492805244E-2</v>
      </c>
      <c r="D13" s="162">
        <f>ASG_Total!E14/ASG_Total!$H14</f>
        <v>9.2850319352968128E-2</v>
      </c>
      <c r="E13" s="162">
        <f>JP!B16/ASG_Total!$H14</f>
        <v>0.1273034319288017</v>
      </c>
      <c r="F13" s="162">
        <f>JP!C16/ASG_Total!$H14</f>
        <v>6.4957755739874695E-2</v>
      </c>
      <c r="G13" s="162">
        <f>ASG_Total!G14/ASG_Total!$H14</f>
        <v>3.394232598180788E-3</v>
      </c>
      <c r="H13" s="163">
        <f t="shared" si="0"/>
        <v>1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0.4844116113295146</v>
      </c>
      <c r="C14" s="165">
        <f>ASG_Total!D15/ASG_Total!$H15</f>
        <v>1.2591707140134032E-2</v>
      </c>
      <c r="D14" s="165">
        <f>ASG_Total!E15/ASG_Total!$H15</f>
        <v>5.6491697324315582E-2</v>
      </c>
      <c r="E14" s="165">
        <f>JP!B17/ASG_Total!$H15</f>
        <v>0.21389976660733037</v>
      </c>
      <c r="F14" s="165">
        <f>JP!C17/ASG_Total!$H15</f>
        <v>0.23361795474799024</v>
      </c>
      <c r="G14" s="165">
        <f>ASG_Total!G15/ASG_Total!$H15</f>
        <v>-1.0127371492849066E-3</v>
      </c>
      <c r="H14" s="166">
        <f t="shared" si="0"/>
        <v>0.99999999999999978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0.74787668137400953</v>
      </c>
      <c r="C15" s="162">
        <f>ASG_Total!D16/ASG_Total!$H16</f>
        <v>2.9260765958300253E-2</v>
      </c>
      <c r="D15" s="162">
        <f>ASG_Total!E16/ASG_Total!$H16</f>
        <v>4.8648034965540078E-2</v>
      </c>
      <c r="E15" s="162">
        <f>JP!B18/ASG_Total!$H16</f>
        <v>0.15941574189358493</v>
      </c>
      <c r="F15" s="162">
        <f>JP!C18/ASG_Total!$H16</f>
        <v>1.7337023139216878E-2</v>
      </c>
      <c r="G15" s="162">
        <f>ASG_Total!G16/ASG_Total!$H16</f>
        <v>-2.538247330651635E-3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0.74762654007496387</v>
      </c>
      <c r="C16" s="165">
        <f>ASG_Total!D17/ASG_Total!$H17</f>
        <v>1.8915866555454165E-2</v>
      </c>
      <c r="D16" s="165">
        <f>ASG_Total!E17/ASG_Total!$H17</f>
        <v>4.2409137154950712E-2</v>
      </c>
      <c r="E16" s="165">
        <f>JP!B19/ASG_Total!$H17</f>
        <v>0.1831782281943895</v>
      </c>
      <c r="F16" s="165">
        <f>JP!C19/ASG_Total!$H17</f>
        <v>3.1195278351885819E-3</v>
      </c>
      <c r="G16" s="165">
        <f>ASG_Total!G17/ASG_Total!$H17</f>
        <v>4.7507001850531647E-3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0.5166916791450078</v>
      </c>
      <c r="C17" s="162">
        <f>ASG_Total!D18/ASG_Total!$H18</f>
        <v>8.5533923732246012E-2</v>
      </c>
      <c r="D17" s="162">
        <f>ASG_Total!E18/ASG_Total!$H18</f>
        <v>6.981739341815929E-2</v>
      </c>
      <c r="E17" s="162">
        <f>JP!B20/ASG_Total!$H18</f>
        <v>0.30272957994510419</v>
      </c>
      <c r="F17" s="162">
        <f>JP!C20/ASG_Total!$H18</f>
        <v>1.5489928334854373E-2</v>
      </c>
      <c r="G17" s="162">
        <f>ASG_Total!G18/ASG_Total!$H18</f>
        <v>9.7374954246284839E-3</v>
      </c>
      <c r="H17" s="163">
        <f t="shared" si="0"/>
        <v>1.0000000000000002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0.7758638931256393</v>
      </c>
      <c r="C18" s="165">
        <f>ASG_Total!D19/ASG_Total!$H19</f>
        <v>4.2523392307023088E-2</v>
      </c>
      <c r="D18" s="165">
        <f>ASG_Total!E19/ASG_Total!$H19</f>
        <v>5.1585572406715546E-2</v>
      </c>
      <c r="E18" s="165">
        <f>JP!B21/ASG_Total!$H19</f>
        <v>0.12196942335223404</v>
      </c>
      <c r="F18" s="165">
        <f>JP!C21/ASG_Total!$H19</f>
        <v>1.0482141285521298E-2</v>
      </c>
      <c r="G18" s="165">
        <f>ASG_Total!G19/ASG_Total!$H19</f>
        <v>-2.4244224771332247E-3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0.56712112183337615</v>
      </c>
      <c r="C19" s="162">
        <f>ASG_Total!D20/ASG_Total!$H20</f>
        <v>5.168306652496836E-2</v>
      </c>
      <c r="D19" s="162">
        <f>ASG_Total!E20/ASG_Total!$H20</f>
        <v>5.3789149070107803E-2</v>
      </c>
      <c r="E19" s="162">
        <f>JP!B22/ASG_Total!$H20</f>
        <v>0.2160609832783138</v>
      </c>
      <c r="F19" s="162">
        <f>JP!C22/ASG_Total!$H20</f>
        <v>0.10988646708218194</v>
      </c>
      <c r="G19" s="162">
        <f>ASG_Total!G20/ASG_Total!$H20</f>
        <v>1.4592122110518671E-3</v>
      </c>
      <c r="H19" s="163">
        <f t="shared" si="0"/>
        <v>0.99999999999999989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0.74945405063187176</v>
      </c>
      <c r="C20" s="165">
        <f>ASG_Total!D21/ASG_Total!$H21</f>
        <v>2.2532207888224243E-2</v>
      </c>
      <c r="D20" s="165">
        <f>ASG_Total!E21/ASG_Total!$H21</f>
        <v>9.1968827937896083E-2</v>
      </c>
      <c r="E20" s="165">
        <f>JP!B23/ASG_Total!$H21</f>
        <v>0.14094019242255851</v>
      </c>
      <c r="F20" s="165">
        <f>JP!C23/ASG_Total!$H21</f>
        <v>1.8305698675563193E-3</v>
      </c>
      <c r="G20" s="165">
        <f>ASG_Total!G21/ASG_Total!$H21</f>
        <v>-6.7258487481066829E-3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0.68765701629019715</v>
      </c>
      <c r="C21" s="162">
        <f>ASG_Total!D22/ASG_Total!$H22</f>
        <v>1.6816268212623393E-2</v>
      </c>
      <c r="D21" s="162">
        <f>ASG_Total!E22/ASG_Total!$H22</f>
        <v>0.10085354464584347</v>
      </c>
      <c r="E21" s="162">
        <f>JP!B24/ASG_Total!$H22</f>
        <v>0.19171511093657018</v>
      </c>
      <c r="F21" s="162">
        <f>JP!C24/ASG_Total!$H22</f>
        <v>7.6930736516902173E-3</v>
      </c>
      <c r="G21" s="162">
        <f>ASG_Total!G22/ASG_Total!$H22</f>
        <v>-4.7350137369243216E-3</v>
      </c>
      <c r="H21" s="163">
        <f t="shared" si="0"/>
        <v>1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0.7013408132890413</v>
      </c>
      <c r="C22" s="165">
        <f>ASG_Total!D23/ASG_Total!$H23</f>
        <v>2.8711123743678967E-2</v>
      </c>
      <c r="D22" s="165">
        <f>ASG_Total!E23/ASG_Total!$H23</f>
        <v>8.328219909645343E-2</v>
      </c>
      <c r="E22" s="165">
        <f>JP!B25/ASG_Total!$H23</f>
        <v>0.16842382659934799</v>
      </c>
      <c r="F22" s="165">
        <f>JP!C25/ASG_Total!$H23</f>
        <v>1.3318702677521102E-2</v>
      </c>
      <c r="G22" s="165">
        <f>ASG_Total!G23/ASG_Total!$H23</f>
        <v>4.9233345939572962E-3</v>
      </c>
      <c r="H22" s="166">
        <f t="shared" si="0"/>
        <v>1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0.66957974752360594</v>
      </c>
      <c r="C23" s="162">
        <f>ASG_Total!D24/ASG_Total!$H24</f>
        <v>6.7979971954049104E-2</v>
      </c>
      <c r="D23" s="162">
        <f>ASG_Total!E24/ASG_Total!$H24</f>
        <v>9.588237251428107E-2</v>
      </c>
      <c r="E23" s="162">
        <f>JP!B26/ASG_Total!$H24</f>
        <v>0.14480770182104996</v>
      </c>
      <c r="F23" s="162">
        <f>JP!C26/ASG_Total!$H24</f>
        <v>1.4973197798337992E-2</v>
      </c>
      <c r="G23" s="162">
        <f>ASG_Total!G24/ASG_Total!$H24</f>
        <v>6.7770083886758347E-3</v>
      </c>
      <c r="H23" s="163">
        <f t="shared" si="0"/>
        <v>0.99999999999999989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0.73986279895472917</v>
      </c>
      <c r="C24" s="165">
        <f>ASG_Total!D25/ASG_Total!$H25</f>
        <v>2.9184760254196682E-2</v>
      </c>
      <c r="D24" s="165">
        <f>ASG_Total!E25/ASG_Total!$H25</f>
        <v>6.832658618240553E-2</v>
      </c>
      <c r="E24" s="165">
        <f>JP!B27/ASG_Total!$H25</f>
        <v>0.15688445704167142</v>
      </c>
      <c r="F24" s="165">
        <f>JP!C27/ASG_Total!$H25</f>
        <v>5.7270018018737599E-3</v>
      </c>
      <c r="G24" s="165">
        <f>ASG_Total!G25/ASG_Total!$H25</f>
        <v>1.4395765123488813E-5</v>
      </c>
      <c r="H24" s="166">
        <f t="shared" si="0"/>
        <v>1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0.7274023062631646</v>
      </c>
      <c r="C25" s="162">
        <f>ASG_Total!D26/ASG_Total!$H26</f>
        <v>3.0492887948559748E-2</v>
      </c>
      <c r="D25" s="162">
        <f>ASG_Total!E26/ASG_Total!$H26</f>
        <v>7.9796299091999881E-2</v>
      </c>
      <c r="E25" s="162">
        <f>JP!B28/ASG_Total!$H26</f>
        <v>0.15728760619407886</v>
      </c>
      <c r="F25" s="162">
        <f>JP!C28/ASG_Total!$H26</f>
        <v>2.4716630253848685E-3</v>
      </c>
      <c r="G25" s="162">
        <f>ASG_Total!G26/ASG_Total!$H26</f>
        <v>2.5492374768119213E-3</v>
      </c>
      <c r="H25" s="163">
        <f t="shared" si="0"/>
        <v>0.99999999999999989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0.61287838871575628</v>
      </c>
      <c r="C26" s="165">
        <f>ASG_Total!D27/ASG_Total!$H27</f>
        <v>8.995863634555E-2</v>
      </c>
      <c r="D26" s="165">
        <f>ASG_Total!E27/ASG_Total!$H27</f>
        <v>4.9156015468142376E-2</v>
      </c>
      <c r="E26" s="165">
        <f>JP!B29/ASG_Total!$H27</f>
        <v>0.2044938426166398</v>
      </c>
      <c r="F26" s="165">
        <f>JP!C29/ASG_Total!$H27</f>
        <v>3.1051192055606198E-2</v>
      </c>
      <c r="G26" s="165">
        <f>ASG_Total!G27/ASG_Total!$H27</f>
        <v>1.2461924798305386E-2</v>
      </c>
      <c r="H26" s="166">
        <f t="shared" si="0"/>
        <v>1.0000000000000002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0.72565372634973657</v>
      </c>
      <c r="C27" s="162">
        <f>ASG_Total!D28/ASG_Total!$H28</f>
        <v>3.8981989193324865E-2</v>
      </c>
      <c r="D27" s="162">
        <f>ASG_Total!E28/ASG_Total!$H28</f>
        <v>5.8326792891326321E-2</v>
      </c>
      <c r="E27" s="162">
        <f>JP!B30/ASG_Total!$H28</f>
        <v>0.15583830570717777</v>
      </c>
      <c r="F27" s="162">
        <f>JP!C30/ASG_Total!$H28</f>
        <v>1.5580620865349216E-2</v>
      </c>
      <c r="G27" s="162">
        <f>ASG_Total!G28/ASG_Total!$H28</f>
        <v>5.6185649930852698E-3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0.76168784190538208</v>
      </c>
      <c r="C28" s="165">
        <f>ASG_Total!D29/ASG_Total!$H29</f>
        <v>5.0302548153509374E-2</v>
      </c>
      <c r="D28" s="165">
        <f>ASG_Total!E29/ASG_Total!$H29</f>
        <v>6.0012227784685263E-2</v>
      </c>
      <c r="E28" s="165">
        <f>JP!B31/ASG_Total!$H29</f>
        <v>0.11764430753933482</v>
      </c>
      <c r="F28" s="165">
        <f>JP!C31/ASG_Total!$H29</f>
        <v>7.1199082935170018E-4</v>
      </c>
      <c r="G28" s="165">
        <f>ASG_Total!G29/ASG_Total!$H29</f>
        <v>9.6410837877368323E-3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0.55396494788737682</v>
      </c>
      <c r="C29" s="162">
        <f>ASG_Total!D30/ASG_Total!$H30</f>
        <v>3.992621601703062E-2</v>
      </c>
      <c r="D29" s="162">
        <f>ASG_Total!E30/ASG_Total!$H30</f>
        <v>3.8143314038311268E-2</v>
      </c>
      <c r="E29" s="162">
        <f>JP!B32/ASG_Total!$H30</f>
        <v>0.33071103968441856</v>
      </c>
      <c r="F29" s="162">
        <f>JP!C32/ASG_Total!$H30</f>
        <v>3.2950194354356664E-2</v>
      </c>
      <c r="G29" s="162">
        <f>ASG_Total!G30/ASG_Total!$H30</f>
        <v>4.3042880185061999E-3</v>
      </c>
      <c r="H29" s="163">
        <f t="shared" si="0"/>
        <v>1.0000000000000002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0.5400414368126788</v>
      </c>
      <c r="C30" s="165">
        <f>ASG_Total!D31/ASG_Total!$H31</f>
        <v>9.4826270795380571E-2</v>
      </c>
      <c r="D30" s="165">
        <f>ASG_Total!E31/ASG_Total!$H31</f>
        <v>3.6552387243997793E-2</v>
      </c>
      <c r="E30" s="165">
        <f>JP!B33/ASG_Total!$H31</f>
        <v>0.30459158254801638</v>
      </c>
      <c r="F30" s="165">
        <f>JP!C33/ASG_Total!$H31</f>
        <v>2.4787523147381797E-2</v>
      </c>
      <c r="G30" s="165">
        <f>ASG_Total!G31/ASG_Total!$H31</f>
        <v>-7.9920054745553383E-4</v>
      </c>
      <c r="H30" s="166">
        <f t="shared" si="0"/>
        <v>0.99999999999999978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0.68475131010147472</v>
      </c>
      <c r="C31" s="162">
        <f>ASG_Total!D32/ASG_Total!$H32</f>
        <v>5.2434363856136937E-2</v>
      </c>
      <c r="D31" s="162">
        <f>ASG_Total!E32/ASG_Total!$H32</f>
        <v>4.4960889731178316E-2</v>
      </c>
      <c r="E31" s="162">
        <f>JP!B34/ASG_Total!$H32</f>
        <v>0.20169483936872881</v>
      </c>
      <c r="F31" s="162">
        <f>JP!C34/ASG_Total!$H32</f>
        <v>1.6115048710732001E-2</v>
      </c>
      <c r="G31" s="162">
        <f>ASG_Total!G32/ASG_Total!$H32</f>
        <v>4.3548231749354716E-5</v>
      </c>
      <c r="H31" s="163">
        <f t="shared" si="0"/>
        <v>1.0000000000000002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0.64533658812967631</v>
      </c>
      <c r="C32" s="169">
        <f>ASG_Total!D33/ASG_Total!$H33</f>
        <v>3.8981157879375755E-2</v>
      </c>
      <c r="D32" s="169">
        <f>ASG_Total!E33/ASG_Total!$H33</f>
        <v>6.3807185030163679E-2</v>
      </c>
      <c r="E32" s="169">
        <f>JP!B35/ASG_Total!$H33</f>
        <v>0.22297940926454637</v>
      </c>
      <c r="F32" s="169">
        <f>JP!C35/ASG_Total!$H33</f>
        <v>2.89220871524523E-2</v>
      </c>
      <c r="G32" s="169">
        <f>ASG_Total!G33/ASG_Total!$H33</f>
        <v>-2.6427456214280088E-5</v>
      </c>
      <c r="H32" s="170">
        <f t="shared" si="0"/>
        <v>1.0000000000000002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92" t="s">
        <v>121</v>
      </c>
      <c r="B34" s="174">
        <f t="shared" ref="B34:G34" si="1">MIN(B6:B32)</f>
        <v>0.4844116113295146</v>
      </c>
      <c r="C34" s="174">
        <f t="shared" si="1"/>
        <v>1.2591707140134032E-2</v>
      </c>
      <c r="D34" s="174">
        <f t="shared" si="1"/>
        <v>3.6552387243997793E-2</v>
      </c>
      <c r="E34" s="174">
        <f t="shared" si="1"/>
        <v>6.7381199823578694E-2</v>
      </c>
      <c r="F34" s="174">
        <f t="shared" si="1"/>
        <v>7.1199082935170018E-4</v>
      </c>
      <c r="G34" s="175">
        <f t="shared" si="1"/>
        <v>-7.3104972095292958E-3</v>
      </c>
    </row>
    <row r="35" spans="1:10">
      <c r="A35" s="193"/>
      <c r="B35" s="176" t="str">
        <f>VLOOKUP(B34,B$6:$I$32,B$36,FALSE)</f>
        <v>Zug</v>
      </c>
      <c r="C35" s="176" t="str">
        <f>VLOOKUP(C34,C$6:$I$32,C$36,FALSE)</f>
        <v>Zug</v>
      </c>
      <c r="D35" s="176" t="str">
        <f>VLOOKUP(D34,D$6:$I$32,D$36,FALSE)</f>
        <v>Genf</v>
      </c>
      <c r="E35" s="176" t="str">
        <f>VLOOKUP(E34,E$6:$I$32,E$36,FALSE)</f>
        <v>Obwalden</v>
      </c>
      <c r="F35" s="176" t="str">
        <f>VLOOKUP(F34,F$6:$I$32,F$36,FALSE)</f>
        <v>Wallis</v>
      </c>
      <c r="G35" s="177" t="str">
        <f>VLOOKUP(G34,G$6:$I$32,G$36,FALSE)</f>
        <v>Bern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92" t="s">
        <v>122</v>
      </c>
      <c r="B37" s="174">
        <f t="shared" ref="B37:G37" si="2">MAX(B6:B31)</f>
        <v>0.80186438746905186</v>
      </c>
      <c r="C37" s="174">
        <f t="shared" si="2"/>
        <v>9.4826270795380571E-2</v>
      </c>
      <c r="D37" s="174">
        <f t="shared" si="2"/>
        <v>0.14401711398734376</v>
      </c>
      <c r="E37" s="174">
        <f t="shared" si="2"/>
        <v>0.33071103968441856</v>
      </c>
      <c r="F37" s="174">
        <f t="shared" si="2"/>
        <v>0.23361795474799024</v>
      </c>
      <c r="G37" s="175">
        <f t="shared" si="2"/>
        <v>1.2461924798305386E-2</v>
      </c>
    </row>
    <row r="38" spans="1:10">
      <c r="A38" s="193"/>
      <c r="B38" s="176" t="str">
        <f>VLOOKUP(B37,B$6:$I$32,B$36,FALSE)</f>
        <v>Obwalden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Zug</v>
      </c>
      <c r="G38" s="177" t="str">
        <f>VLOOKUP(G37,G$6:$I$32,G$36,FALSE)</f>
        <v>Tessin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2012-05-18T13:02:41Z</dcterms:modified>
</cp:coreProperties>
</file>