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N31" i="1"/>
  <c r="R31" s="1"/>
  <c r="J30" i="2" s="1"/>
  <c r="M31" i="1"/>
  <c r="H31"/>
  <c r="G31"/>
  <c r="D30" i="2" s="1"/>
  <c r="Q30" i="1"/>
  <c r="I29" i="2" s="1"/>
  <c r="N30" i="1"/>
  <c r="R30" s="1"/>
  <c r="J29" i="2" s="1"/>
  <c r="M30" i="1"/>
  <c r="H30"/>
  <c r="G30"/>
  <c r="D29" i="2" s="1"/>
  <c r="Q29" i="1"/>
  <c r="I28" i="2" s="1"/>
  <c r="N29" i="1"/>
  <c r="R29" s="1"/>
  <c r="J28" i="2" s="1"/>
  <c r="M29" i="1"/>
  <c r="H29"/>
  <c r="G29"/>
  <c r="D28" i="2" s="1"/>
  <c r="Q28" i="1"/>
  <c r="I27" i="2" s="1"/>
  <c r="N28" i="1"/>
  <c r="R28" s="1"/>
  <c r="J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<sst xmlns="http://schemas.openxmlformats.org/spreadsheetml/2006/main" count="88" uniqueCount="77">
  <si>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</si>
  <si>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</si>
  <si>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</si>
  <si>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</si>
  <si>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</si>
  <si>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</si>
  <si>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</si>
  <si>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</si>
  <si>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</si>
  <si>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</si>
  <si>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</si>
  <si>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</si>
  <si>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</si>
  <si>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</si>
  <si>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</si>
  <si>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</si>
  <si>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</si>
  <si>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</si>
  <si>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</si>
  <si>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</si>
  <si>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</si>
  <si>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</si>
  <si>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</si>
  <si>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</si>
  <si>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</si>
  <si>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</si>
  <si>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</si>
  <si>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</si>
  <si>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</si>
  <si>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</si>
  <si>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</si>
  <si>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</si>
  <si>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</si>
  <si>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</si>
  <si>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</si>
  <si>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</si>
  <si>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</si>
  <si>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</si>
  <si>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</si>
  <si>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</si>
  <si>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</si>
  <si>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</si>
  <si>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</si>
  <si>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Test</t>
  </si>
  <si>
    <t>WS</t>
  </si>
  <si>
    <t>FA_2011_20120427</t>
  </si>
  <si>
    <t>SWS</t>
  </si>
  <si>
    <t>ZA_2011_20120427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</si>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</sst>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6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6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29" t="str">
        <f>"Zahlungen "&amp;R35</f>
        <v>Zahlungen 2011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8" t="str">
        <f>"RI "&amp;R35</f>
        <v>RI 2011</v>
      </c>
      <c r="D3" s="124" t="str">
        <f>"Ressourcenausgleich "&amp;R35</f>
        <v>Ressourcenausgleich 2011</v>
      </c>
      <c r="E3" s="125"/>
      <c r="F3" s="125"/>
      <c r="G3" s="125"/>
      <c r="H3" s="126"/>
      <c r="I3" s="108" t="s">
        <v>1</v>
      </c>
      <c r="J3" s="127" t="str">
        <f>"Lastenausgleich "&amp;R35</f>
        <v>Lastenausgleich 2011</v>
      </c>
      <c r="K3" s="125"/>
      <c r="L3" s="125"/>
      <c r="M3" s="128"/>
      <c r="N3" s="110" t="s">
        <v>2</v>
      </c>
      <c r="O3" s="104" t="s">
        <v>3</v>
      </c>
      <c r="P3" s="102"/>
      <c r="Q3" s="120"/>
      <c r="R3" s="113" t="str">
        <f>"Total Zahlungen "&amp;R35&amp;" Netto"</f>
        <v>Total Zahlungen 2011 Netto</v>
      </c>
    </row>
    <row r="4" spans="1:19" ht="15.75" customHeight="1">
      <c r="A4" s="6"/>
      <c r="B4" s="8"/>
      <c r="C4" s="108"/>
      <c r="D4" s="118" t="s">
        <v>4</v>
      </c>
      <c r="E4" s="119"/>
      <c r="F4" s="9" t="s">
        <v>5</v>
      </c>
      <c r="G4" s="116" t="s">
        <v>6</v>
      </c>
      <c r="H4" s="117"/>
      <c r="I4" s="108"/>
      <c r="J4" s="104" t="s">
        <v>7</v>
      </c>
      <c r="K4" s="102" t="s">
        <v>8</v>
      </c>
      <c r="L4" s="102" t="s">
        <v>9</v>
      </c>
      <c r="M4" s="106" t="s">
        <v>6</v>
      </c>
      <c r="N4" s="111"/>
      <c r="O4" s="121"/>
      <c r="P4" s="122"/>
      <c r="Q4" s="123"/>
      <c r="R4" s="114"/>
    </row>
    <row r="5" spans="1:19" ht="21" customHeight="1">
      <c r="A5" s="10"/>
      <c r="B5" s="11"/>
      <c r="C5" s="109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09"/>
      <c r="J5" s="105"/>
      <c r="K5" s="103"/>
      <c r="L5" s="103"/>
      <c r="M5" s="107"/>
      <c r="N5" s="112"/>
      <c r="O5" s="15" t="s">
        <v>10</v>
      </c>
      <c r="P5" s="13" t="s">
        <v>11</v>
      </c>
      <c r="Q5" s="16" t="s">
        <v>6</v>
      </c>
      <c r="R5" s="115"/>
    </row>
    <row r="6" spans="1:19" s="17" customFormat="1" ht="15" customHeight="1">
      <c r="A6" s="18"/>
      <c r="B6" s="19" t="s">
        <v>13</v>
      </c>
      <c r="C6" s="20">
        <v>127.8</v>
      </c>
      <c r="D6" s="21">
        <v>550654.41156307503</v>
      </c>
      <c r="E6" s="22">
        <v>0</v>
      </c>
      <c r="F6" s="22">
        <v>0</v>
      </c>
      <c r="G6" s="22">
        <f t="shared" ref="G6:G31" si="0">SUM(D6:F6)</f>
        <v>550654.41156307503</v>
      </c>
      <c r="H6" s="23">
        <f t="shared" ref="H6:H31" si="1">SUM(E6:F6)</f>
        <v>0</v>
      </c>
      <c r="I6" s="20">
        <v>122.6</v>
      </c>
      <c r="J6" s="24">
        <v>0</v>
      </c>
      <c r="K6" s="22">
        <v>-17334.754875555001</v>
      </c>
      <c r="L6" s="22">
        <v>-63122.095392239396</v>
      </c>
      <c r="M6" s="25">
        <f t="shared" ref="M6:M31" si="2">SUM(J6:L6)</f>
        <v>-80456.850267794391</v>
      </c>
      <c r="N6" s="26">
        <f t="shared" ref="N6:N31" si="3">G6+M6</f>
        <v>470197.56129528064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490823.32841708465</v>
      </c>
    </row>
    <row r="7" spans="1:19" s="17" customFormat="1" ht="15" customHeight="1">
      <c r="A7" s="18"/>
      <c r="B7" s="28" t="s">
        <v>14</v>
      </c>
      <c r="C7" s="29">
        <v>74.900000000000006</v>
      </c>
      <c r="D7" s="30">
        <v>0</v>
      </c>
      <c r="E7" s="31">
        <v>-362026.12710287899</v>
      </c>
      <c r="F7" s="31">
        <v>-496181.51737927098</v>
      </c>
      <c r="G7" s="31">
        <f t="shared" si="0"/>
        <v>-858207.64448214998</v>
      </c>
      <c r="H7" s="32">
        <f t="shared" si="1"/>
        <v>-858207.64448214998</v>
      </c>
      <c r="I7" s="29">
        <v>85.8</v>
      </c>
      <c r="J7" s="33">
        <v>-24613.853074454699</v>
      </c>
      <c r="K7" s="31">
        <v>-27056.258221840999</v>
      </c>
      <c r="L7" s="31">
        <v>0</v>
      </c>
      <c r="M7" s="34">
        <f t="shared" si="2"/>
        <v>-51670.111296295698</v>
      </c>
      <c r="N7" s="35">
        <f t="shared" si="3"/>
        <v>-909877.75577844563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-945919.12247554166</v>
      </c>
    </row>
    <row r="8" spans="1:19" s="17" customFormat="1" ht="15" customHeight="1">
      <c r="A8" s="18"/>
      <c r="B8" s="19" t="s">
        <v>15</v>
      </c>
      <c r="C8" s="20">
        <v>74.099999999999994</v>
      </c>
      <c r="D8" s="21">
        <v>0</v>
      </c>
      <c r="E8" s="22">
        <v>-141398.95582740099</v>
      </c>
      <c r="F8" s="22">
        <v>-193796.92018290999</v>
      </c>
      <c r="G8" s="22">
        <f t="shared" si="0"/>
        <v>-335195.87601031095</v>
      </c>
      <c r="H8" s="23">
        <f t="shared" si="1"/>
        <v>-335195.87601031095</v>
      </c>
      <c r="I8" s="20">
        <v>85.5</v>
      </c>
      <c r="J8" s="24">
        <v>-6697.68451565335</v>
      </c>
      <c r="K8" s="22">
        <v>0</v>
      </c>
      <c r="L8" s="22">
        <v>0</v>
      </c>
      <c r="M8" s="25">
        <f t="shared" si="2"/>
        <v>-6697.68451565335</v>
      </c>
      <c r="N8" s="26">
        <f t="shared" si="3"/>
        <v>-341893.56052596431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-359750.57404948067</v>
      </c>
    </row>
    <row r="9" spans="1:19" s="17" customFormat="1" ht="15" customHeight="1">
      <c r="A9" s="18"/>
      <c r="B9" s="28" t="s">
        <v>16</v>
      </c>
      <c r="C9" s="29">
        <v>57.2</v>
      </c>
      <c r="D9" s="30">
        <v>0</v>
      </c>
      <c r="E9" s="31">
        <v>-31065.917543053602</v>
      </c>
      <c r="F9" s="31">
        <v>-42577.960404805999</v>
      </c>
      <c r="G9" s="31">
        <f t="shared" si="0"/>
        <v>-73643.877947859597</v>
      </c>
      <c r="H9" s="32">
        <f t="shared" si="1"/>
        <v>-73643.877947859597</v>
      </c>
      <c r="I9" s="29">
        <v>83.3</v>
      </c>
      <c r="J9" s="33">
        <v>-10902.926948643501</v>
      </c>
      <c r="K9" s="31">
        <v>0</v>
      </c>
      <c r="L9" s="31">
        <v>0</v>
      </c>
      <c r="M9" s="34">
        <f t="shared" si="2"/>
        <v>-10902.926948643501</v>
      </c>
      <c r="N9" s="35">
        <f t="shared" si="3"/>
        <v>-84546.804896503105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-83961.88512252974</v>
      </c>
    </row>
    <row r="10" spans="1:19" s="17" customFormat="1" ht="15" customHeight="1">
      <c r="A10" s="18"/>
      <c r="B10" s="19" t="s">
        <v>17</v>
      </c>
      <c r="C10" s="20">
        <v>140.1</v>
      </c>
      <c r="D10" s="21">
        <v>83955.449389235902</v>
      </c>
      <c r="E10" s="22">
        <v>0</v>
      </c>
      <c r="F10" s="22">
        <v>0</v>
      </c>
      <c r="G10" s="22">
        <f t="shared" si="0"/>
        <v>83955.449389235902</v>
      </c>
      <c r="H10" s="23">
        <f t="shared" si="1"/>
        <v>0</v>
      </c>
      <c r="I10" s="20">
        <v>132.69999999999999</v>
      </c>
      <c r="J10" s="24">
        <v>-6038.1323325855601</v>
      </c>
      <c r="K10" s="22">
        <v>0</v>
      </c>
      <c r="L10" s="22">
        <v>0</v>
      </c>
      <c r="M10" s="25">
        <f t="shared" si="2"/>
        <v>-6038.1323325855601</v>
      </c>
      <c r="N10" s="26">
        <f t="shared" si="3"/>
        <v>77917.31705665034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80076.680139638411</v>
      </c>
    </row>
    <row r="11" spans="1:19" s="17" customFormat="1" ht="15" customHeight="1">
      <c r="A11" s="18"/>
      <c r="B11" s="28" t="s">
        <v>18</v>
      </c>
      <c r="C11" s="29">
        <v>74</v>
      </c>
      <c r="D11" s="30">
        <v>0</v>
      </c>
      <c r="E11" s="31">
        <v>-13260.622428537599</v>
      </c>
      <c r="F11" s="31">
        <v>-18174.588145445101</v>
      </c>
      <c r="G11" s="31">
        <f t="shared" si="0"/>
        <v>-31435.210573982702</v>
      </c>
      <c r="H11" s="32">
        <f t="shared" si="1"/>
        <v>-31435.210573982702</v>
      </c>
      <c r="I11" s="29">
        <v>85.5</v>
      </c>
      <c r="J11" s="33">
        <v>-5465.2588026919002</v>
      </c>
      <c r="K11" s="31">
        <v>0</v>
      </c>
      <c r="L11" s="31">
        <v>0</v>
      </c>
      <c r="M11" s="34">
        <f t="shared" si="2"/>
        <v>-5465.2588026919002</v>
      </c>
      <c r="N11" s="35">
        <f t="shared" si="3"/>
        <v>-36900.469376674606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-45798.617393109664</v>
      </c>
    </row>
    <row r="12" spans="1:19" s="17" customFormat="1" ht="15" customHeight="1">
      <c r="A12" s="18"/>
      <c r="B12" s="19" t="s">
        <v>19</v>
      </c>
      <c r="C12" s="20">
        <v>124.5</v>
      </c>
      <c r="D12" s="21">
        <v>14605.221282774</v>
      </c>
      <c r="E12" s="22">
        <v>0</v>
      </c>
      <c r="F12" s="22">
        <v>0</v>
      </c>
      <c r="G12" s="22">
        <f t="shared" si="0"/>
        <v>14605.221282774</v>
      </c>
      <c r="H12" s="23">
        <f t="shared" si="1"/>
        <v>0</v>
      </c>
      <c r="I12" s="20">
        <v>120</v>
      </c>
      <c r="J12" s="24">
        <v>-1490.9674206141401</v>
      </c>
      <c r="K12" s="22">
        <v>0</v>
      </c>
      <c r="L12" s="22">
        <v>0</v>
      </c>
      <c r="M12" s="25">
        <f t="shared" si="2"/>
        <v>-1490.9674206141401</v>
      </c>
      <c r="N12" s="26">
        <f t="shared" si="3"/>
        <v>13114.25386215986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13737.533519962626</v>
      </c>
    </row>
    <row r="13" spans="1:19" s="17" customFormat="1" ht="15" customHeight="1">
      <c r="A13" s="18"/>
      <c r="B13" s="28" t="s">
        <v>20</v>
      </c>
      <c r="C13" s="29">
        <v>65.400000000000006</v>
      </c>
      <c r="D13" s="30">
        <v>0</v>
      </c>
      <c r="E13" s="31">
        <v>-24124.409783537099</v>
      </c>
      <c r="F13" s="31">
        <v>-33064.150226022597</v>
      </c>
      <c r="G13" s="31">
        <f t="shared" si="0"/>
        <v>-57188.560009559696</v>
      </c>
      <c r="H13" s="32">
        <f t="shared" si="1"/>
        <v>-57188.560009559696</v>
      </c>
      <c r="I13" s="29">
        <v>83.8</v>
      </c>
      <c r="J13" s="33">
        <v>-5170.2091040014102</v>
      </c>
      <c r="K13" s="31">
        <v>0</v>
      </c>
      <c r="L13" s="31">
        <v>0</v>
      </c>
      <c r="M13" s="34">
        <f t="shared" si="2"/>
        <v>-5170.2091040014102</v>
      </c>
      <c r="N13" s="35">
        <f t="shared" si="3"/>
        <v>-62358.769113561109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-69880.065794130336</v>
      </c>
    </row>
    <row r="14" spans="1:19" s="17" customFormat="1" ht="15" customHeight="1">
      <c r="A14" s="18"/>
      <c r="B14" s="19" t="s">
        <v>21</v>
      </c>
      <c r="C14" s="20">
        <v>246.1</v>
      </c>
      <c r="D14" s="21">
        <v>237986.636685109</v>
      </c>
      <c r="E14" s="22">
        <v>0</v>
      </c>
      <c r="F14" s="22">
        <v>0</v>
      </c>
      <c r="G14" s="22">
        <f t="shared" si="0"/>
        <v>237986.636685109</v>
      </c>
      <c r="H14" s="23">
        <f t="shared" si="1"/>
        <v>0</v>
      </c>
      <c r="I14" s="20">
        <v>219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237986.636685109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239644.67907864854</v>
      </c>
    </row>
    <row r="15" spans="1:19" s="17" customFormat="1" ht="15" customHeight="1">
      <c r="A15" s="18"/>
      <c r="B15" s="28" t="s">
        <v>22</v>
      </c>
      <c r="C15" s="29">
        <v>68.099999999999994</v>
      </c>
      <c r="D15" s="30">
        <v>0</v>
      </c>
      <c r="E15" s="31">
        <v>-144177.76444603599</v>
      </c>
      <c r="F15" s="31">
        <v>-197605.46706303299</v>
      </c>
      <c r="G15" s="31">
        <f t="shared" si="0"/>
        <v>-341783.23150906898</v>
      </c>
      <c r="H15" s="32">
        <f t="shared" si="1"/>
        <v>-341783.23150906898</v>
      </c>
      <c r="I15" s="29">
        <v>84.2</v>
      </c>
      <c r="J15" s="33">
        <v>-11914.2156461291</v>
      </c>
      <c r="K15" s="31">
        <v>0</v>
      </c>
      <c r="L15" s="31">
        <v>0</v>
      </c>
      <c r="M15" s="34">
        <f t="shared" si="2"/>
        <v>-11914.2156461291</v>
      </c>
      <c r="N15" s="35">
        <f t="shared" si="3"/>
        <v>-353697.44715519808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-486970.87753318407</v>
      </c>
    </row>
    <row r="16" spans="1:19" s="17" customFormat="1" ht="15" customHeight="1">
      <c r="A16" s="18"/>
      <c r="B16" s="19" t="s">
        <v>23</v>
      </c>
      <c r="C16" s="20">
        <v>76.5</v>
      </c>
      <c r="D16" s="21">
        <v>0</v>
      </c>
      <c r="E16" s="22">
        <v>-83289.334506825195</v>
      </c>
      <c r="F16" s="22">
        <v>-114153.717876175</v>
      </c>
      <c r="G16" s="22">
        <f t="shared" si="0"/>
        <v>-197443.05238300021</v>
      </c>
      <c r="H16" s="23">
        <f t="shared" si="1"/>
        <v>-197443.05238300021</v>
      </c>
      <c r="I16" s="20">
        <v>86.2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-197443.05238300021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-193344.56597980062</v>
      </c>
    </row>
    <row r="17" spans="1:31" s="17" customFormat="1" ht="15" customHeight="1">
      <c r="A17" s="18"/>
      <c r="B17" s="28" t="s">
        <v>24</v>
      </c>
      <c r="C17" s="29">
        <v>144.69999999999999</v>
      </c>
      <c r="D17" s="30">
        <v>128825.662019239</v>
      </c>
      <c r="E17" s="31">
        <v>0</v>
      </c>
      <c r="F17" s="31">
        <v>0</v>
      </c>
      <c r="G17" s="31">
        <f t="shared" si="0"/>
        <v>128825.662019239</v>
      </c>
      <c r="H17" s="32">
        <f t="shared" si="1"/>
        <v>0</v>
      </c>
      <c r="I17" s="29">
        <v>136.4</v>
      </c>
      <c r="J17" s="33">
        <v>0</v>
      </c>
      <c r="K17" s="31">
        <v>-27448.3376278182</v>
      </c>
      <c r="L17" s="31">
        <v>-19676.503599702799</v>
      </c>
      <c r="M17" s="34">
        <f t="shared" si="2"/>
        <v>-47124.841227520999</v>
      </c>
      <c r="N17" s="35">
        <f t="shared" si="3"/>
        <v>81700.820791717997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84952.301538667569</v>
      </c>
    </row>
    <row r="18" spans="1:31" s="17" customFormat="1" ht="15" customHeight="1">
      <c r="A18" s="18"/>
      <c r="B18" s="19" t="s">
        <v>25</v>
      </c>
      <c r="C18" s="20">
        <v>98.2</v>
      </c>
      <c r="D18" s="21">
        <v>0</v>
      </c>
      <c r="E18" s="22">
        <v>-1319.0923733250399</v>
      </c>
      <c r="F18" s="22">
        <v>-1807.9061326251899</v>
      </c>
      <c r="G18" s="22">
        <f t="shared" si="0"/>
        <v>-3126.9985059502296</v>
      </c>
      <c r="H18" s="23">
        <f t="shared" si="1"/>
        <v>-3126.9985059502296</v>
      </c>
      <c r="I18" s="20">
        <v>98.4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-3126.9985059502296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1216.1482468982404</v>
      </c>
    </row>
    <row r="19" spans="1:31" s="17" customFormat="1" ht="15" customHeight="1">
      <c r="A19" s="18"/>
      <c r="B19" s="28" t="s">
        <v>26</v>
      </c>
      <c r="C19" s="29">
        <v>95.9</v>
      </c>
      <c r="D19" s="30">
        <v>0</v>
      </c>
      <c r="E19" s="31">
        <v>-1423.8530354782299</v>
      </c>
      <c r="F19" s="31">
        <v>-1951.4877705716001</v>
      </c>
      <c r="G19" s="31">
        <f t="shared" si="0"/>
        <v>-3375.34080604983</v>
      </c>
      <c r="H19" s="32">
        <f t="shared" si="1"/>
        <v>-3375.34080604983</v>
      </c>
      <c r="I19" s="29">
        <v>96.5</v>
      </c>
      <c r="J19" s="33">
        <v>0</v>
      </c>
      <c r="K19" s="31">
        <v>-2702.4555589379502</v>
      </c>
      <c r="L19" s="31">
        <v>0</v>
      </c>
      <c r="M19" s="34">
        <f t="shared" si="2"/>
        <v>-2702.4555589379502</v>
      </c>
      <c r="N19" s="35">
        <f t="shared" si="3"/>
        <v>-6077.7963649877802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-11480.08952983185</v>
      </c>
    </row>
    <row r="20" spans="1:31" s="17" customFormat="1" ht="15" customHeight="1">
      <c r="A20" s="18"/>
      <c r="B20" s="19" t="s">
        <v>27</v>
      </c>
      <c r="C20" s="20">
        <v>74.099999999999994</v>
      </c>
      <c r="D20" s="21">
        <v>0</v>
      </c>
      <c r="E20" s="22">
        <v>-20637.247957711599</v>
      </c>
      <c r="F20" s="22">
        <v>-28284.7569266174</v>
      </c>
      <c r="G20" s="22">
        <f t="shared" si="0"/>
        <v>-48922.004884328999</v>
      </c>
      <c r="H20" s="23">
        <f t="shared" si="1"/>
        <v>-48922.004884328999</v>
      </c>
      <c r="I20" s="20">
        <v>85.5</v>
      </c>
      <c r="J20" s="24">
        <v>-17672.881791291798</v>
      </c>
      <c r="K20" s="22">
        <v>0</v>
      </c>
      <c r="L20" s="22">
        <v>0</v>
      </c>
      <c r="M20" s="25">
        <f t="shared" si="2"/>
        <v>-17672.881791291798</v>
      </c>
      <c r="N20" s="26">
        <f t="shared" si="3"/>
        <v>-66594.886675620801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-65692.886004523141</v>
      </c>
    </row>
    <row r="21" spans="1:31" s="17" customFormat="1" ht="15" customHeight="1">
      <c r="A21" s="18"/>
      <c r="B21" s="28" t="s">
        <v>28</v>
      </c>
      <c r="C21" s="29">
        <v>80.5</v>
      </c>
      <c r="D21" s="30">
        <v>0</v>
      </c>
      <c r="E21" s="31">
        <v>-3724.70346455458</v>
      </c>
      <c r="F21" s="31">
        <v>-5104.9603287481104</v>
      </c>
      <c r="G21" s="31">
        <f t="shared" si="0"/>
        <v>-8829.6637933026905</v>
      </c>
      <c r="H21" s="32">
        <f t="shared" si="1"/>
        <v>-8829.6637933026905</v>
      </c>
      <c r="I21" s="29">
        <v>87.7</v>
      </c>
      <c r="J21" s="33">
        <v>-8200.9709040581802</v>
      </c>
      <c r="K21" s="31">
        <v>0</v>
      </c>
      <c r="L21" s="31">
        <v>0</v>
      </c>
      <c r="M21" s="34">
        <f t="shared" si="2"/>
        <v>-8200.9709040581802</v>
      </c>
      <c r="N21" s="35">
        <f t="shared" si="3"/>
        <v>-17030.634697360871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-16783.416833932504</v>
      </c>
    </row>
    <row r="22" spans="1:31" s="17" customFormat="1" ht="15" customHeight="1">
      <c r="A22" s="18"/>
      <c r="B22" s="19" t="s">
        <v>29</v>
      </c>
      <c r="C22" s="20">
        <v>73.599999999999994</v>
      </c>
      <c r="D22" s="21">
        <v>0</v>
      </c>
      <c r="E22" s="22">
        <v>-188465.01434932399</v>
      </c>
      <c r="F22" s="22">
        <v>-258304.16589292101</v>
      </c>
      <c r="G22" s="22">
        <f t="shared" si="0"/>
        <v>-446769.18024224497</v>
      </c>
      <c r="H22" s="23">
        <f t="shared" si="1"/>
        <v>-446769.18024224497</v>
      </c>
      <c r="I22" s="20">
        <v>85.4</v>
      </c>
      <c r="J22" s="24">
        <v>-2001.8949212145901</v>
      </c>
      <c r="K22" s="22">
        <v>0</v>
      </c>
      <c r="L22" s="22">
        <v>0</v>
      </c>
      <c r="M22" s="25">
        <f t="shared" si="2"/>
        <v>-2001.8949212145901</v>
      </c>
      <c r="N22" s="26">
        <f t="shared" si="3"/>
        <v>-448771.07516345958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-441195.45399950841</v>
      </c>
    </row>
    <row r="23" spans="1:31" s="17" customFormat="1" ht="15" customHeight="1">
      <c r="A23" s="18"/>
      <c r="B23" s="28" t="s">
        <v>30</v>
      </c>
      <c r="C23" s="29">
        <v>76.900000000000006</v>
      </c>
      <c r="D23" s="30">
        <v>0</v>
      </c>
      <c r="E23" s="31">
        <v>-62589.123590631199</v>
      </c>
      <c r="F23" s="31">
        <v>-85782.665917404607</v>
      </c>
      <c r="G23" s="31">
        <f t="shared" si="0"/>
        <v>-148371.78950803581</v>
      </c>
      <c r="H23" s="32">
        <f t="shared" si="1"/>
        <v>-148371.78950803581</v>
      </c>
      <c r="I23" s="29">
        <v>86.3</v>
      </c>
      <c r="J23" s="33">
        <v>-137470.84248538001</v>
      </c>
      <c r="K23" s="31">
        <v>0</v>
      </c>
      <c r="L23" s="31">
        <v>0</v>
      </c>
      <c r="M23" s="34">
        <f t="shared" si="2"/>
        <v>-137470.84248538001</v>
      </c>
      <c r="N23" s="35">
        <f t="shared" si="3"/>
        <v>-285842.63199341582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-282656.76304864796</v>
      </c>
    </row>
    <row r="24" spans="1:31" s="17" customFormat="1" ht="15" customHeight="1">
      <c r="A24" s="18"/>
      <c r="B24" s="19" t="s">
        <v>31</v>
      </c>
      <c r="C24" s="20">
        <v>84.5</v>
      </c>
      <c r="D24" s="21">
        <v>0</v>
      </c>
      <c r="E24" s="22">
        <v>-97272.437186610201</v>
      </c>
      <c r="F24" s="22">
        <v>-133318.51451902601</v>
      </c>
      <c r="G24" s="22">
        <f t="shared" si="0"/>
        <v>-230590.95170563622</v>
      </c>
      <c r="H24" s="23">
        <f t="shared" si="1"/>
        <v>-230590.95170563622</v>
      </c>
      <c r="I24" s="20">
        <v>89.4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-230590.95170563622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-221458.12363348444</v>
      </c>
    </row>
    <row r="25" spans="1:31" s="17" customFormat="1" ht="15" customHeight="1">
      <c r="A25" s="18"/>
      <c r="B25" s="28" t="s">
        <v>32</v>
      </c>
      <c r="C25" s="29">
        <v>73.099999999999994</v>
      </c>
      <c r="D25" s="30">
        <v>0</v>
      </c>
      <c r="E25" s="31">
        <v>-99023.330436698307</v>
      </c>
      <c r="F25" s="31">
        <v>-135718.23322593301</v>
      </c>
      <c r="G25" s="31">
        <f t="shared" si="0"/>
        <v>-234741.56366263132</v>
      </c>
      <c r="H25" s="32">
        <f t="shared" si="1"/>
        <v>-234741.56366263132</v>
      </c>
      <c r="I25" s="29">
        <v>85.3</v>
      </c>
      <c r="J25" s="33">
        <v>-3741.5513650819398</v>
      </c>
      <c r="K25" s="31">
        <v>0</v>
      </c>
      <c r="L25" s="31">
        <v>0</v>
      </c>
      <c r="M25" s="34">
        <f t="shared" si="2"/>
        <v>-3741.5513650819398</v>
      </c>
      <c r="N25" s="35">
        <f t="shared" si="3"/>
        <v>-238483.11502771327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-234640.56913427607</v>
      </c>
    </row>
    <row r="26" spans="1:31" s="17" customFormat="1" ht="15" customHeight="1">
      <c r="A26" s="18"/>
      <c r="B26" s="19" t="s">
        <v>33</v>
      </c>
      <c r="C26" s="20">
        <v>95.4</v>
      </c>
      <c r="D26" s="21">
        <v>0</v>
      </c>
      <c r="E26" s="22">
        <v>-7514.5212546620296</v>
      </c>
      <c r="F26" s="22">
        <v>-10299.164285061201</v>
      </c>
      <c r="G26" s="22">
        <f t="shared" si="0"/>
        <v>-17813.685539723228</v>
      </c>
      <c r="H26" s="23">
        <f t="shared" si="1"/>
        <v>-17813.685539723228</v>
      </c>
      <c r="I26" s="20">
        <v>96.1</v>
      </c>
      <c r="J26" s="24">
        <v>-13784.720071060499</v>
      </c>
      <c r="K26" s="22">
        <v>-20554.537694668899</v>
      </c>
      <c r="L26" s="22">
        <v>0</v>
      </c>
      <c r="M26" s="25">
        <f t="shared" si="2"/>
        <v>-34339.257765729402</v>
      </c>
      <c r="N26" s="26">
        <f t="shared" si="3"/>
        <v>-52152.943305452631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-46966.353349322919</v>
      </c>
    </row>
    <row r="27" spans="1:31" s="17" customFormat="1" ht="15" customHeight="1">
      <c r="A27" s="18"/>
      <c r="B27" s="28" t="s">
        <v>34</v>
      </c>
      <c r="C27" s="29">
        <v>120.1</v>
      </c>
      <c r="D27" s="30">
        <v>204360.71661407201</v>
      </c>
      <c r="E27" s="31">
        <v>0</v>
      </c>
      <c r="F27" s="31">
        <v>0</v>
      </c>
      <c r="G27" s="31">
        <f t="shared" si="0"/>
        <v>204360.71661407201</v>
      </c>
      <c r="H27" s="32">
        <f t="shared" si="1"/>
        <v>0</v>
      </c>
      <c r="I27" s="29">
        <v>116.4</v>
      </c>
      <c r="J27" s="33">
        <v>0</v>
      </c>
      <c r="K27" s="31">
        <v>-56236.941607650697</v>
      </c>
      <c r="L27" s="31">
        <v>-3410.51059329598</v>
      </c>
      <c r="M27" s="34">
        <f t="shared" si="2"/>
        <v>-59647.452200946675</v>
      </c>
      <c r="N27" s="35">
        <f t="shared" si="3"/>
        <v>144713.26441312535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155326.08280195005</v>
      </c>
    </row>
    <row r="28" spans="1:31" s="17" customFormat="1" ht="15" customHeight="1">
      <c r="A28" s="18"/>
      <c r="B28" s="19" t="s">
        <v>35</v>
      </c>
      <c r="C28" s="20">
        <v>64.3</v>
      </c>
      <c r="D28" s="21">
        <v>0</v>
      </c>
      <c r="E28" s="22">
        <v>-195753.900789882</v>
      </c>
      <c r="F28" s="22">
        <v>-268294.08226449101</v>
      </c>
      <c r="G28" s="22">
        <f t="shared" si="0"/>
        <v>-464047.98305437301</v>
      </c>
      <c r="H28" s="23">
        <f t="shared" si="1"/>
        <v>-464047.98305437301</v>
      </c>
      <c r="I28" s="20">
        <v>83.7</v>
      </c>
      <c r="J28" s="24">
        <v>-69999.431942302996</v>
      </c>
      <c r="K28" s="22">
        <v>0</v>
      </c>
      <c r="L28" s="22">
        <v>0</v>
      </c>
      <c r="M28" s="25">
        <f t="shared" si="2"/>
        <v>-69999.431942302996</v>
      </c>
      <c r="N28" s="26">
        <f t="shared" si="3"/>
        <v>-534047.41499667603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-529434.72153492924</v>
      </c>
    </row>
    <row r="29" spans="1:31" s="17" customFormat="1" ht="15" customHeight="1">
      <c r="A29" s="18"/>
      <c r="B29" s="28" t="s">
        <v>36</v>
      </c>
      <c r="C29" s="29">
        <v>94.1</v>
      </c>
      <c r="D29" s="30">
        <v>0</v>
      </c>
      <c r="E29" s="31">
        <v>-5899.1126454199302</v>
      </c>
      <c r="F29" s="31">
        <v>-8085.1365259720997</v>
      </c>
      <c r="G29" s="31">
        <f t="shared" si="0"/>
        <v>-13984.24917139203</v>
      </c>
      <c r="H29" s="32">
        <f t="shared" si="1"/>
        <v>-13984.24917139203</v>
      </c>
      <c r="I29" s="29">
        <v>95.1</v>
      </c>
      <c r="J29" s="33">
        <v>-22923.650946126701</v>
      </c>
      <c r="K29" s="31">
        <v>-14050.1892925307</v>
      </c>
      <c r="L29" s="31">
        <v>0</v>
      </c>
      <c r="M29" s="34">
        <f t="shared" si="2"/>
        <v>-36973.840238657402</v>
      </c>
      <c r="N29" s="35">
        <f t="shared" si="3"/>
        <v>-50958.089410049433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-156975.65636372412</v>
      </c>
    </row>
    <row r="30" spans="1:31" s="17" customFormat="1" ht="15" customHeight="1">
      <c r="A30" s="18"/>
      <c r="B30" s="19" t="s">
        <v>37</v>
      </c>
      <c r="C30" s="20">
        <v>146.9</v>
      </c>
      <c r="D30" s="21">
        <v>312255.076782002</v>
      </c>
      <c r="E30" s="22">
        <v>0</v>
      </c>
      <c r="F30" s="22">
        <v>0</v>
      </c>
      <c r="G30" s="22">
        <f t="shared" si="0"/>
        <v>312255.076782002</v>
      </c>
      <c r="H30" s="23">
        <f t="shared" si="1"/>
        <v>0</v>
      </c>
      <c r="I30" s="20">
        <v>138.19999999999999</v>
      </c>
      <c r="J30" s="24">
        <v>0</v>
      </c>
      <c r="K30" s="22">
        <v>-69262.581341345503</v>
      </c>
      <c r="L30" s="22">
        <v>-31242.492688640799</v>
      </c>
      <c r="M30" s="25">
        <f t="shared" si="2"/>
        <v>-100505.07402998631</v>
      </c>
      <c r="N30" s="26">
        <f t="shared" si="3"/>
        <v>211750.00275201569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218646.92016815697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62.3</v>
      </c>
      <c r="D31" s="39">
        <v>0</v>
      </c>
      <c r="E31" s="40">
        <v>-49677.705612939601</v>
      </c>
      <c r="F31" s="40">
        <v>-68086.686306881995</v>
      </c>
      <c r="G31" s="40">
        <f t="shared" si="0"/>
        <v>-117764.39191982159</v>
      </c>
      <c r="H31" s="41">
        <f t="shared" si="1"/>
        <v>-117764.39191982159</v>
      </c>
      <c r="I31" s="38">
        <v>83.5</v>
      </c>
      <c r="J31" s="42">
        <v>-4265.6145503457501</v>
      </c>
      <c r="K31" s="40">
        <v>-257.14832740899402</v>
      </c>
      <c r="L31" s="40">
        <v>0</v>
      </c>
      <c r="M31" s="43">
        <f t="shared" si="2"/>
        <v>-4522.7628777547443</v>
      </c>
      <c r="N31" s="44">
        <f t="shared" si="3"/>
        <v>-122287.15479757634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-140534.05519901111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1532643.1743355072</v>
      </c>
      <c r="E32" s="49">
        <f>SUM(E6:E31)</f>
        <v>-1532643.1743355063</v>
      </c>
      <c r="F32" s="49">
        <f>SUM(F6:F31)</f>
        <v>-2100592.081373916</v>
      </c>
      <c r="G32" s="49">
        <f>SUM(G6:G31)</f>
        <v>-2100592.0813739151</v>
      </c>
      <c r="H32" s="50">
        <f>SUM(H6:H31)</f>
        <v>-3633235.2557094223</v>
      </c>
      <c r="I32" s="51"/>
      <c r="J32" s="52">
        <f t="shared" ref="J32:R32" si="6">SUM(J6:J31)</f>
        <v>-352354.80682163616</v>
      </c>
      <c r="K32" s="49">
        <f t="shared" si="6"/>
        <v>-234903.20454775693</v>
      </c>
      <c r="L32" s="49">
        <f t="shared" si="6"/>
        <v>-117451.60227387899</v>
      </c>
      <c r="M32" s="53">
        <f t="shared" si="6"/>
        <v>-704709.61364327196</v>
      </c>
      <c r="N32" s="54">
        <f t="shared" si="6"/>
        <v>-2805301.6950171869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-3049020.1230679611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2011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29" t="str">
        <f>"Zahlungen pro Kopf "&amp;Zahlungen!R35</f>
        <v>Zahlungen pro Kopf 2011</v>
      </c>
      <c r="C1" s="129"/>
      <c r="D1" s="129"/>
      <c r="E1" s="129"/>
      <c r="F1" s="129"/>
      <c r="G1" s="129"/>
      <c r="H1" s="129"/>
      <c r="I1" s="129"/>
      <c r="J1" s="129"/>
      <c r="K1" s="4"/>
    </row>
    <row r="2" spans="1:12" ht="22.5" customHeight="1">
      <c r="B2" s="5" t="s">
        <v>49</v>
      </c>
      <c r="L2" s="62" t="str">
        <f>Zahlungen!J35</f>
        <v>FA_2011_20120427</v>
      </c>
    </row>
    <row r="3" spans="1:12" ht="15.75" customHeight="1">
      <c r="A3" s="6"/>
      <c r="B3" s="63"/>
      <c r="C3" s="135" t="str">
        <f>"RI "&amp;Zahlungen!R35</f>
        <v>RI 2011</v>
      </c>
      <c r="D3" s="136" t="str">
        <f>"Ressourcen-ausgleich "&amp;Zahlungen!R35</f>
        <v>Ressourcen-ausgleich 2011</v>
      </c>
      <c r="E3" s="132" t="str">
        <f>"Lastenausgleich "&amp;Zahlungen!R35</f>
        <v>Lastenausgleich 2011</v>
      </c>
      <c r="F3" s="133"/>
      <c r="G3" s="133"/>
      <c r="H3" s="134"/>
      <c r="I3" s="130" t="str">
        <f>"Härte-ausgleich "&amp;Zahlungen!R35</f>
        <v>Härte-ausgleich 2011</v>
      </c>
      <c r="J3" s="130" t="str">
        <f>"Total Zahlungen "&amp;Zahlungen!R35&amp;" Netto"</f>
        <v>Total Zahlungen 2011 Netto</v>
      </c>
      <c r="L3" s="137" t="str">
        <f>"Massgebende Bevölkerung "&amp;Zahlungen!R35</f>
        <v>Massgebende Bevölkerung 2011</v>
      </c>
    </row>
    <row r="4" spans="1:12" ht="27" customHeight="1">
      <c r="A4" s="6"/>
      <c r="B4" s="64"/>
      <c r="C4" s="135"/>
      <c r="D4" s="136"/>
      <c r="E4" s="65" t="s">
        <v>7</v>
      </c>
      <c r="F4" s="66" t="s">
        <v>8</v>
      </c>
      <c r="G4" s="66" t="s">
        <v>9</v>
      </c>
      <c r="H4" s="67" t="s">
        <v>6</v>
      </c>
      <c r="I4" s="131"/>
      <c r="J4" s="130"/>
      <c r="L4" s="138"/>
    </row>
    <row r="5" spans="1:12" s="17" customFormat="1" ht="15" customHeight="1">
      <c r="A5" s="18"/>
      <c r="B5" s="68" t="s">
        <v>50</v>
      </c>
      <c r="C5" s="69">
        <f>Zahlungen!C6</f>
        <v>127.8</v>
      </c>
      <c r="D5" s="70">
        <f>Zahlungen!G6/L5*1000</f>
        <v>421.21223977434067</v>
      </c>
      <c r="E5" s="71">
        <f>Zahlungen!J6/Zahlungen_pro_Kopf!$L5*1000</f>
        <v>0</v>
      </c>
      <c r="F5" s="72">
        <f>Zahlungen!K6/Zahlungen_pro_Kopf!$L5*1000</f>
        <v>-13.25987910701652</v>
      </c>
      <c r="G5" s="72">
        <f>Zahlungen!L6/Zahlungen_pro_Kopf!$L5*1000</f>
        <v>-48.284002853882946</v>
      </c>
      <c r="H5" s="73">
        <f t="shared" ref="H5:H30" si="0">SUM(E5:G5)</f>
        <v>-61.543881960899469</v>
      </c>
      <c r="I5" s="74">
        <f>Zahlungen!Q6/Zahlungen_pro_Kopf!L5*1000</f>
        <v>15.777274065194458</v>
      </c>
      <c r="J5" s="75">
        <f>Zahlungen!R6/Zahlungen_pro_Kopf!L5*1000</f>
        <v>375.44563187863571</v>
      </c>
      <c r="L5" s="76">
        <v>1307308.66666667</v>
      </c>
    </row>
    <row r="6" spans="1:12" s="17" customFormat="1" ht="15" customHeight="1">
      <c r="A6" s="18"/>
      <c r="B6" s="77" t="s">
        <v>51</v>
      </c>
      <c r="C6" s="29">
        <f>Zahlungen!C7</f>
        <v>74.900000000000006</v>
      </c>
      <c r="D6" s="78">
        <f>Zahlungen!G7/L6*1000</f>
        <v>-887.70703702968331</v>
      </c>
      <c r="E6" s="79">
        <f>Zahlungen!J7/Zahlungen_pro_Kopf!$L6*1000</f>
        <v>-25.459911389850831</v>
      </c>
      <c r="F6" s="80">
        <f>Zahlungen!K7/Zahlungen_pro_Kopf!$L6*1000</f>
        <v>-27.986269958843323</v>
      </c>
      <c r="G6" s="80">
        <f>Zahlungen!L7/Zahlungen_pro_Kopf!$L6*1000</f>
        <v>0</v>
      </c>
      <c r="H6" s="81">
        <f t="shared" si="0"/>
        <v>-53.446181348694154</v>
      </c>
      <c r="I6" s="82">
        <f>Zahlungen!Q7/Zahlungen_pro_Kopf!L6*1000</f>
        <v>-37.280225883428209</v>
      </c>
      <c r="J6" s="83">
        <f>Zahlungen!R7/Zahlungen_pro_Kopf!L6*1000</f>
        <v>-978.43344426180568</v>
      </c>
      <c r="L6" s="84">
        <v>966769</v>
      </c>
    </row>
    <row r="7" spans="1:12" s="17" customFormat="1" ht="15" customHeight="1">
      <c r="A7" s="18"/>
      <c r="B7" s="85" t="s">
        <v>52</v>
      </c>
      <c r="C7" s="20">
        <f>Zahlungen!C8</f>
        <v>74.099999999999994</v>
      </c>
      <c r="D7" s="86">
        <f>Zahlungen!G8/L7*1000</f>
        <v>-934.60702807009341</v>
      </c>
      <c r="E7" s="87">
        <f>Zahlungen!J8/Zahlungen_pro_Kopf!$L7*1000</f>
        <v>-18.674761439885096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-18.674761439885096</v>
      </c>
      <c r="I7" s="90">
        <f>Zahlungen!Q8/Zahlungen_pro_Kopf!L7*1000</f>
        <v>-49.789664891067176</v>
      </c>
      <c r="J7" s="91">
        <f>Zahlungen!R8/Zahlungen_pro_Kopf!L7*1000</f>
        <v>-1003.0714544010457</v>
      </c>
      <c r="L7" s="76">
        <v>358649</v>
      </c>
    </row>
    <row r="8" spans="1:12" s="17" customFormat="1" ht="15" customHeight="1">
      <c r="A8" s="18"/>
      <c r="B8" s="77" t="s">
        <v>53</v>
      </c>
      <c r="C8" s="29">
        <f>Zahlungen!C9</f>
        <v>57.2</v>
      </c>
      <c r="D8" s="78">
        <f>Zahlungen!G9/L8*1000</f>
        <v>-2131.0225692418426</v>
      </c>
      <c r="E8" s="79">
        <f>Zahlungen!J9/Zahlungen_pro_Kopf!$L8*1000</f>
        <v>-315.49646821701197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-315.49646821701197</v>
      </c>
      <c r="I8" s="82">
        <f>Zahlungen!Q9/Zahlungen_pro_Kopf!L8*1000</f>
        <v>16.925741477323889</v>
      </c>
      <c r="J8" s="83">
        <f>Zahlungen!R9/Zahlungen_pro_Kopf!L8*1000</f>
        <v>-2429.5932959815309</v>
      </c>
      <c r="L8" s="84">
        <v>34558</v>
      </c>
    </row>
    <row r="9" spans="1:12" s="17" customFormat="1" ht="15" customHeight="1">
      <c r="A9" s="18"/>
      <c r="B9" s="85" t="s">
        <v>54</v>
      </c>
      <c r="C9" s="20">
        <f>Zahlungen!C10</f>
        <v>140.1</v>
      </c>
      <c r="D9" s="86">
        <f>Zahlungen!G10/L9*1000</f>
        <v>607.57592859536339</v>
      </c>
      <c r="E9" s="87">
        <f>Zahlungen!J10/Zahlungen_pro_Kopf!$L9*1000</f>
        <v>-43.697269035435845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-43.697269035435845</v>
      </c>
      <c r="I9" s="90">
        <f>Zahlungen!Q10/Zahlungen_pro_Kopf!L9*1000</f>
        <v>15.627062208176737</v>
      </c>
      <c r="J9" s="91">
        <f>Zahlungen!R10/Zahlungen_pro_Kopf!L9*1000</f>
        <v>579.50572176810419</v>
      </c>
      <c r="L9" s="76">
        <v>138181</v>
      </c>
    </row>
    <row r="10" spans="1:12" s="17" customFormat="1" ht="15" customHeight="1">
      <c r="A10" s="18"/>
      <c r="B10" s="77" t="s">
        <v>55</v>
      </c>
      <c r="C10" s="29">
        <f>Zahlungen!C11</f>
        <v>74</v>
      </c>
      <c r="D10" s="78">
        <f>Zahlungen!G11/L10*1000</f>
        <v>-940.53568159281144</v>
      </c>
      <c r="E10" s="79">
        <f>Zahlungen!J11/Zahlungen_pro_Kopf!$L10*1000</f>
        <v>-163.51953173570516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-163.51953173570516</v>
      </c>
      <c r="I10" s="82">
        <f>Zahlungen!Q11/Zahlungen_pro_Kopf!L10*1000</f>
        <v>-266.23094156964481</v>
      </c>
      <c r="J10" s="83">
        <f>Zahlungen!R11/Zahlungen_pro_Kopf!L10*1000</f>
        <v>-1370.2861548981616</v>
      </c>
      <c r="L10" s="84">
        <v>33422.666666666701</v>
      </c>
    </row>
    <row r="11" spans="1:12" s="17" customFormat="1" ht="15" customHeight="1">
      <c r="A11" s="18"/>
      <c r="B11" s="85" t="s">
        <v>56</v>
      </c>
      <c r="C11" s="20">
        <f>Zahlungen!C12</f>
        <v>124.5</v>
      </c>
      <c r="D11" s="86">
        <f>Zahlungen!G12/L11*1000</f>
        <v>371.21222570040806</v>
      </c>
      <c r="E11" s="87">
        <f>Zahlungen!J12/Zahlungen_pro_Kopf!$L11*1000</f>
        <v>-37.895032463886814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-37.895032463886814</v>
      </c>
      <c r="I11" s="90">
        <f>Zahlungen!Q12/Zahlungen_pro_Kopf!L11*1000</f>
        <v>15.841528486777536</v>
      </c>
      <c r="J11" s="91">
        <f>Zahlungen!R12/Zahlungen_pro_Kopf!L11*1000</f>
        <v>349.15872172329875</v>
      </c>
      <c r="L11" s="76">
        <v>39344.666666666701</v>
      </c>
    </row>
    <row r="12" spans="1:12" s="17" customFormat="1" ht="15" customHeight="1">
      <c r="A12" s="18"/>
      <c r="B12" s="77" t="s">
        <v>57</v>
      </c>
      <c r="C12" s="29">
        <f>Zahlungen!C13</f>
        <v>65.400000000000006</v>
      </c>
      <c r="D12" s="78">
        <f>Zahlungen!G13/L12*1000</f>
        <v>-1503.2083624252341</v>
      </c>
      <c r="E12" s="79">
        <f>Zahlungen!J13/Zahlungen_pro_Kopf!$L12*1000</f>
        <v>-135.89958480022642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-135.89958480022642</v>
      </c>
      <c r="I12" s="82">
        <f>Zahlungen!Q13/Zahlungen_pro_Kopf!L12*1000</f>
        <v>-197.69821210086204</v>
      </c>
      <c r="J12" s="83">
        <f>Zahlungen!R13/Zahlungen_pro_Kopf!L12*1000</f>
        <v>-1836.8061593263228</v>
      </c>
      <c r="L12" s="84">
        <v>38044.333333333299</v>
      </c>
    </row>
    <row r="13" spans="1:12" s="17" customFormat="1" ht="15" customHeight="1">
      <c r="A13" s="18"/>
      <c r="B13" s="85" t="s">
        <v>58</v>
      </c>
      <c r="C13" s="20">
        <f>Zahlungen!C14</f>
        <v>246.1</v>
      </c>
      <c r="D13" s="86">
        <f>Zahlungen!G14/L13*1000</f>
        <v>2213.6369867277549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15.422311181102526</v>
      </c>
      <c r="J13" s="91">
        <f>Zahlungen!R14/Zahlungen_pro_Kopf!L13*1000</f>
        <v>2229.0592979088569</v>
      </c>
      <c r="L13" s="76">
        <v>107509.33333333299</v>
      </c>
    </row>
    <row r="14" spans="1:12" s="17" customFormat="1" ht="15" customHeight="1">
      <c r="A14" s="18"/>
      <c r="B14" s="77" t="s">
        <v>59</v>
      </c>
      <c r="C14" s="29">
        <f>Zahlungen!C15</f>
        <v>68.099999999999994</v>
      </c>
      <c r="D14" s="78">
        <f>Zahlungen!G15/L14*1000</f>
        <v>-1315.5831171729701</v>
      </c>
      <c r="E14" s="79">
        <f>Zahlungen!J15/Zahlungen_pro_Kopf!$L14*1000</f>
        <v>-45.859888705480834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-45.859888705480834</v>
      </c>
      <c r="I14" s="82">
        <f>Zahlungen!Q15/Zahlungen_pro_Kopf!L14*1000</f>
        <v>-512.99261873926457</v>
      </c>
      <c r="J14" s="83">
        <f>Zahlungen!R15/Zahlungen_pro_Kopf!L14*1000</f>
        <v>-1874.4356246177156</v>
      </c>
      <c r="L14" s="84">
        <v>259796</v>
      </c>
    </row>
    <row r="15" spans="1:12" s="17" customFormat="1" ht="15" customHeight="1">
      <c r="A15" s="18"/>
      <c r="B15" s="85" t="s">
        <v>60</v>
      </c>
      <c r="C15" s="20">
        <f>Zahlungen!C16</f>
        <v>76.5</v>
      </c>
      <c r="D15" s="86">
        <f>Zahlungen!G16/L15*1000</f>
        <v>-796.76354404313247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16.539070442911449</v>
      </c>
      <c r="J15" s="91">
        <f>Zahlungen!R16/Zahlungen_pro_Kopf!L15*1000</f>
        <v>-780.2244736002209</v>
      </c>
      <c r="L15" s="76">
        <v>247806.33333333299</v>
      </c>
    </row>
    <row r="16" spans="1:12" s="17" customFormat="1" ht="15" customHeight="1">
      <c r="A16" s="18"/>
      <c r="B16" s="77" t="s">
        <v>61</v>
      </c>
      <c r="C16" s="29">
        <f>Zahlungen!C17</f>
        <v>144.69999999999999</v>
      </c>
      <c r="D16" s="78">
        <f>Zahlungen!G17/L16*1000</f>
        <v>677.27291791054154</v>
      </c>
      <c r="E16" s="79">
        <f>Zahlungen!J17/Zahlungen_pro_Kopf!$L16*1000</f>
        <v>0</v>
      </c>
      <c r="F16" s="80">
        <f>Zahlungen!K17/Zahlungen_pro_Kopf!$L16*1000</f>
        <v>-144.30366920381039</v>
      </c>
      <c r="G16" s="80">
        <f>Zahlungen!L17/Zahlungen_pro_Kopf!$L16*1000</f>
        <v>-103.44494100296424</v>
      </c>
      <c r="H16" s="81">
        <f t="shared" si="0"/>
        <v>-247.74861020677463</v>
      </c>
      <c r="I16" s="82">
        <f>Zahlungen!Q17/Zahlungen_pro_Kopf!L16*1000</f>
        <v>17.09395332032225</v>
      </c>
      <c r="J16" s="83">
        <f>Zahlungen!R17/Zahlungen_pro_Kopf!L16*1000</f>
        <v>446.61826102408912</v>
      </c>
      <c r="L16" s="84">
        <v>190212.33333333299</v>
      </c>
    </row>
    <row r="17" spans="1:23" s="17" customFormat="1" ht="15" customHeight="1">
      <c r="A17" s="18"/>
      <c r="B17" s="85" t="s">
        <v>62</v>
      </c>
      <c r="C17" s="20">
        <f>Zahlungen!C18</f>
        <v>98.2</v>
      </c>
      <c r="D17" s="86">
        <f>Zahlungen!G18/L17*1000</f>
        <v>-11.759464885615238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16.332940881171087</v>
      </c>
      <c r="J17" s="91">
        <f>Zahlungen!R18/Zahlungen_pro_Kopf!L17*1000</f>
        <v>4.5734759955558522</v>
      </c>
      <c r="L17" s="76">
        <v>265913.33333333302</v>
      </c>
    </row>
    <row r="18" spans="1:23" s="17" customFormat="1" ht="15" customHeight="1">
      <c r="A18" s="18"/>
      <c r="B18" s="77" t="s">
        <v>63</v>
      </c>
      <c r="C18" s="29">
        <f>Zahlungen!C19</f>
        <v>95.9</v>
      </c>
      <c r="D18" s="78">
        <f>Zahlungen!G19/L18*1000</f>
        <v>-45.398196890142906</v>
      </c>
      <c r="E18" s="79">
        <f>Zahlungen!J19/Zahlungen_pro_Kopf!$L18*1000</f>
        <v>0</v>
      </c>
      <c r="F18" s="80">
        <f>Zahlungen!K19/Zahlungen_pro_Kopf!$L18*1000</f>
        <v>-36.347917618163933</v>
      </c>
      <c r="G18" s="80">
        <f>Zahlungen!L19/Zahlungen_pro_Kopf!$L18*1000</f>
        <v>0</v>
      </c>
      <c r="H18" s="81">
        <f t="shared" si="0"/>
        <v>-36.347917618163933</v>
      </c>
      <c r="I18" s="82">
        <f>Zahlungen!Q19/Zahlungen_pro_Kopf!L18*1000</f>
        <v>-72.660623874270698</v>
      </c>
      <c r="J18" s="83">
        <f>Zahlungen!R19/Zahlungen_pro_Kopf!L18*1000</f>
        <v>-154.40673838257752</v>
      </c>
      <c r="L18" s="84">
        <v>74349.666666666701</v>
      </c>
    </row>
    <row r="19" spans="1:23" s="17" customFormat="1" ht="15" customHeight="1">
      <c r="A19" s="18"/>
      <c r="B19" s="85" t="s">
        <v>64</v>
      </c>
      <c r="C19" s="20">
        <f>Zahlungen!C20</f>
        <v>74.099999999999994</v>
      </c>
      <c r="D19" s="86">
        <f>Zahlungen!G20/L19*1000</f>
        <v>-934.60702807009261</v>
      </c>
      <c r="E19" s="87">
        <f>Zahlungen!J20/Zahlungen_pro_Kopf!$L19*1000</f>
        <v>-337.62311187872388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-337.62311187872388</v>
      </c>
      <c r="I19" s="90">
        <f>Zahlungen!Q20/Zahlungen_pro_Kopf!L19*1000</f>
        <v>17.231840120310594</v>
      </c>
      <c r="J19" s="91">
        <f>Zahlungen!R20/Zahlungen_pro_Kopf!L19*1000</f>
        <v>-1254.9982998285059</v>
      </c>
      <c r="L19" s="76">
        <v>52345</v>
      </c>
    </row>
    <row r="20" spans="1:23" s="17" customFormat="1" ht="15" customHeight="1">
      <c r="A20" s="18"/>
      <c r="B20" s="77" t="s">
        <v>65</v>
      </c>
      <c r="C20" s="29">
        <f>Zahlungen!C21</f>
        <v>80.5</v>
      </c>
      <c r="D20" s="78">
        <f>Zahlungen!G21/L20*1000</f>
        <v>-586.62366027921632</v>
      </c>
      <c r="E20" s="79">
        <f>Zahlungen!J21/Zahlungen_pro_Kopf!$L20*1000</f>
        <v>-544.85467195602882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-544.85467195602882</v>
      </c>
      <c r="I20" s="82">
        <f>Zahlungen!Q21/Zahlungen_pro_Kopf!L20*1000</f>
        <v>16.424617213710473</v>
      </c>
      <c r="J20" s="83">
        <f>Zahlungen!R21/Zahlungen_pro_Kopf!L20*1000</f>
        <v>-1115.0537150215348</v>
      </c>
      <c r="L20" s="84">
        <v>15051.666666666701</v>
      </c>
    </row>
    <row r="21" spans="1:23" s="17" customFormat="1" ht="15" customHeight="1">
      <c r="A21" s="18"/>
      <c r="B21" s="85" t="s">
        <v>66</v>
      </c>
      <c r="C21" s="20">
        <f>Zahlungen!C22</f>
        <v>73.599999999999994</v>
      </c>
      <c r="D21" s="86">
        <f>Zahlungen!G22/L21*1000</f>
        <v>-964.39642328924378</v>
      </c>
      <c r="E21" s="87">
        <f>Zahlungen!J22/Zahlungen_pro_Kopf!$L21*1000</f>
        <v>-4.3212924865888063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-4.3212924865888063</v>
      </c>
      <c r="I21" s="90">
        <f>Zahlungen!Q22/Zahlungen_pro_Kopf!L21*1000</f>
        <v>16.352743827914491</v>
      </c>
      <c r="J21" s="91">
        <f>Zahlungen!R22/Zahlungen_pro_Kopf!L21*1000</f>
        <v>-952.36497194791809</v>
      </c>
      <c r="L21" s="76">
        <v>463263</v>
      </c>
    </row>
    <row r="22" spans="1:23" s="17" customFormat="1" ht="15" customHeight="1">
      <c r="A22" s="18"/>
      <c r="B22" s="77" t="s">
        <v>67</v>
      </c>
      <c r="C22" s="29">
        <f>Zahlungen!C23</f>
        <v>76.900000000000006</v>
      </c>
      <c r="D22" s="78">
        <f>Zahlungen!G23/L22*1000</f>
        <v>-774.63100318144052</v>
      </c>
      <c r="E22" s="79">
        <f>Zahlungen!J23/Zahlungen_pro_Kopf!$L22*1000</f>
        <v>-717.71848931484556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-717.71848931484556</v>
      </c>
      <c r="I22" s="82">
        <f>Zahlungen!Q23/Zahlungen_pro_Kopf!L22*1000</f>
        <v>16.633032902501188</v>
      </c>
      <c r="J22" s="83">
        <f>Zahlungen!R23/Zahlungen_pro_Kopf!L22*1000</f>
        <v>-1475.716459593785</v>
      </c>
      <c r="L22" s="84">
        <v>191538.66666666701</v>
      </c>
    </row>
    <row r="23" spans="1:23" s="17" customFormat="1" ht="15" customHeight="1">
      <c r="A23" s="18"/>
      <c r="B23" s="85" t="s">
        <v>68</v>
      </c>
      <c r="C23" s="20">
        <f>Zahlungen!C24</f>
        <v>84.5</v>
      </c>
      <c r="D23" s="86">
        <f>Zahlungen!G24/L23*1000</f>
        <v>-402.48906907625138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15.94105684374944</v>
      </c>
      <c r="J23" s="91">
        <f>Zahlungen!R24/Zahlungen_pro_Kopf!L23*1000</f>
        <v>-386.54801223250195</v>
      </c>
      <c r="L23" s="76">
        <v>572912.33333333302</v>
      </c>
    </row>
    <row r="24" spans="1:23" s="17" customFormat="1" ht="15" customHeight="1">
      <c r="A24" s="18"/>
      <c r="B24" s="77" t="s">
        <v>69</v>
      </c>
      <c r="C24" s="29">
        <f>Zahlungen!C25</f>
        <v>73.099999999999994</v>
      </c>
      <c r="D24" s="78">
        <f>Zahlungen!G25/L24*1000</f>
        <v>-994.54964522273337</v>
      </c>
      <c r="E24" s="79">
        <f>Zahlungen!J25/Zahlungen_pro_Kopf!$L24*1000</f>
        <v>-15.852150444362278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-15.852150444362278</v>
      </c>
      <c r="I24" s="82">
        <f>Zahlungen!Q25/Zahlungen_pro_Kopf!L24*1000</f>
        <v>16.280042594256656</v>
      </c>
      <c r="J24" s="83">
        <f>Zahlungen!R25/Zahlungen_pro_Kopf!L24*1000</f>
        <v>-994.12175307283917</v>
      </c>
      <c r="L24" s="84">
        <v>236028</v>
      </c>
    </row>
    <row r="25" spans="1:23" s="17" customFormat="1" ht="15" customHeight="1">
      <c r="A25" s="18"/>
      <c r="B25" s="85" t="s">
        <v>70</v>
      </c>
      <c r="C25" s="20">
        <f>Zahlungen!C26</f>
        <v>95.4</v>
      </c>
      <c r="D25" s="86">
        <f>Zahlungen!G26/L25*1000</f>
        <v>-54.833048385483629</v>
      </c>
      <c r="E25" s="87">
        <f>Zahlungen!J26/Zahlungen_pro_Kopf!$L25*1000</f>
        <v>-42.431321747052209</v>
      </c>
      <c r="F25" s="88">
        <f>Zahlungen!K26/Zahlungen_pro_Kopf!$L25*1000</f>
        <v>-63.269779711769736</v>
      </c>
      <c r="G25" s="88">
        <f>Zahlungen!L26/Zahlungen_pro_Kopf!$L25*1000</f>
        <v>0</v>
      </c>
      <c r="H25" s="89">
        <f t="shared" si="0"/>
        <v>-105.70110145882194</v>
      </c>
      <c r="I25" s="90">
        <f>Zahlungen!Q26/Zahlungen_pro_Kopf!L25*1000</f>
        <v>15.965058852416593</v>
      </c>
      <c r="J25" s="91">
        <f>Zahlungen!R26/Zahlungen_pro_Kopf!L25*1000</f>
        <v>-144.56909099188897</v>
      </c>
      <c r="L25" s="76">
        <v>324871.33333333302</v>
      </c>
    </row>
    <row r="26" spans="1:23" s="17" customFormat="1" ht="15" customHeight="1">
      <c r="A26" s="18"/>
      <c r="B26" s="77" t="s">
        <v>71</v>
      </c>
      <c r="C26" s="29">
        <f>Zahlungen!C27</f>
        <v>120.1</v>
      </c>
      <c r="D26" s="78">
        <f>Zahlungen!G27/L26*1000</f>
        <v>304.54554026849866</v>
      </c>
      <c r="E26" s="79">
        <f>Zahlungen!J27/Zahlungen_pro_Kopf!$L26*1000</f>
        <v>0</v>
      </c>
      <c r="F26" s="80">
        <f>Zahlungen!K27/Zahlungen_pro_Kopf!$L26*1000</f>
        <v>-83.806271815405609</v>
      </c>
      <c r="G26" s="80">
        <f>Zahlungen!L27/Zahlungen_pro_Kopf!$L26*1000</f>
        <v>-5.0824630508035797</v>
      </c>
      <c r="H26" s="81">
        <f t="shared" si="0"/>
        <v>-88.888734866209191</v>
      </c>
      <c r="I26" s="82">
        <f>Zahlungen!Q27/Zahlungen_pro_Kopf!L26*1000</f>
        <v>15.815595891160223</v>
      </c>
      <c r="J26" s="83">
        <f>Zahlungen!R27/Zahlungen_pro_Kopf!L26*1000</f>
        <v>231.47240129344974</v>
      </c>
      <c r="L26" s="84">
        <v>671035</v>
      </c>
    </row>
    <row r="27" spans="1:23" s="17" customFormat="1" ht="15" customHeight="1">
      <c r="A27" s="18"/>
      <c r="B27" s="85" t="s">
        <v>72</v>
      </c>
      <c r="C27" s="20">
        <f>Zahlungen!C28</f>
        <v>64.3</v>
      </c>
      <c r="D27" s="86">
        <f>Zahlungen!G28/L27*1000</f>
        <v>-1582.424119882513</v>
      </c>
      <c r="E27" s="87">
        <f>Zahlungen!J28/Zahlungen_pro_Kopf!$L27*1000</f>
        <v>-238.70115489887991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-238.70115489887991</v>
      </c>
      <c r="I27" s="90">
        <f>Zahlungen!Q28/Zahlungen_pro_Kopf!L27*1000</f>
        <v>15.729488453863537</v>
      </c>
      <c r="J27" s="91">
        <f>Zahlungen!R28/Zahlungen_pro_Kopf!L27*1000</f>
        <v>-1805.3957863275295</v>
      </c>
      <c r="L27" s="76">
        <v>293251.33333333302</v>
      </c>
    </row>
    <row r="28" spans="1:23" s="17" customFormat="1" ht="15" customHeight="1">
      <c r="A28" s="18"/>
      <c r="B28" s="77" t="s">
        <v>73</v>
      </c>
      <c r="C28" s="29">
        <f>Zahlungen!C29</f>
        <v>94.1</v>
      </c>
      <c r="D28" s="78">
        <f>Zahlungen!G29/L28*1000</f>
        <v>-82.493049042644188</v>
      </c>
      <c r="E28" s="79">
        <f>Zahlungen!J29/Zahlungen_pro_Kopf!$L28*1000</f>
        <v>-135.22655657508193</v>
      </c>
      <c r="F28" s="80">
        <f>Zahlungen!K29/Zahlungen_pro_Kopf!$L28*1000</f>
        <v>-82.882029643626197</v>
      </c>
      <c r="G28" s="80">
        <f>Zahlungen!L29/Zahlungen_pro_Kopf!$L28*1000</f>
        <v>0</v>
      </c>
      <c r="H28" s="81">
        <f t="shared" si="0"/>
        <v>-218.10858621870813</v>
      </c>
      <c r="I28" s="82">
        <f>Zahlungen!Q29/Zahlungen_pro_Kopf!L28*1000</f>
        <v>-625.3973483240452</v>
      </c>
      <c r="J28" s="83">
        <f>Zahlungen!R29/Zahlungen_pro_Kopf!L28*1000</f>
        <v>-925.99898358539747</v>
      </c>
      <c r="L28" s="84">
        <v>169520.33333333299</v>
      </c>
    </row>
    <row r="29" spans="1:23" s="17" customFormat="1" ht="15" customHeight="1">
      <c r="A29" s="18"/>
      <c r="B29" s="85" t="s">
        <v>74</v>
      </c>
      <c r="C29" s="20">
        <f>Zahlungen!C30</f>
        <v>146.9</v>
      </c>
      <c r="D29" s="86">
        <f>Zahlungen!G30/L29*1000</f>
        <v>710.60626062649555</v>
      </c>
      <c r="E29" s="87">
        <f>Zahlungen!J30/Zahlungen_pro_Kopf!$L29*1000</f>
        <v>0</v>
      </c>
      <c r="F29" s="88">
        <f>Zahlungen!K30/Zahlungen_pro_Kopf!$L29*1000</f>
        <v>-157.6224938775724</v>
      </c>
      <c r="G29" s="88">
        <f>Zahlungen!L30/Zahlungen_pro_Kopf!$L29*1000</f>
        <v>-71.099279252472073</v>
      </c>
      <c r="H29" s="89">
        <f t="shared" si="0"/>
        <v>-228.72177313004448</v>
      </c>
      <c r="I29" s="90">
        <f>Zahlungen!Q30/Zahlungen_pro_Kopf!L29*1000</f>
        <v>15.695478022141117</v>
      </c>
      <c r="J29" s="91">
        <f>Zahlungen!R30/Zahlungen_pro_Kopf!L29*1000</f>
        <v>497.57996551859225</v>
      </c>
      <c r="K29" s="18"/>
      <c r="L29" s="76">
        <v>439420.66666666698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62.3</v>
      </c>
      <c r="D30" s="94">
        <f>Zahlungen!G31/L30*1000</f>
        <v>-1730.4890122329989</v>
      </c>
      <c r="E30" s="95">
        <f>Zahlungen!J31/Zahlungen_pro_Kopf!$L30*1000</f>
        <v>-62.681078630458977</v>
      </c>
      <c r="F30" s="96">
        <f>Zahlungen!K31/Zahlungen_pro_Kopf!$L30*1000</f>
        <v>-3.7786664359318842</v>
      </c>
      <c r="G30" s="96">
        <f>Zahlungen!L31/Zahlungen_pro_Kopf!$L30*1000</f>
        <v>0</v>
      </c>
      <c r="H30" s="97">
        <f t="shared" si="0"/>
        <v>-66.459745066390866</v>
      </c>
      <c r="I30" s="98">
        <f>Zahlungen!Q31/Zahlungen_pro_Kopf!L30*1000</f>
        <v>-268.12910199112599</v>
      </c>
      <c r="J30" s="99">
        <f>Zahlungen!R31/Zahlungen_pro_Kopf!L30*1000</f>
        <v>-2065.0778592905158</v>
      </c>
      <c r="K30" s="18"/>
      <c r="L30" s="100">
        <v>68052.666666666701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76</v>
      </c>
      <c r="C31" s="101"/>
      <c r="D31" s="101"/>
      <c r="E31" s="101"/>
      <c r="F31" s="101"/>
      <c r="G31" s="101"/>
      <c r="H31" s="101"/>
      <c r="I31" s="101"/>
      <c r="J31" s="101"/>
      <c r="K31" s="56"/>
      <c r="L31" s="56"/>
      <c r="M31" s="56"/>
      <c r="N31" s="56"/>
      <c r="O31" s="56"/>
      <c r="P31" s="56"/>
    </row>
  </sheetData>
  <mergeCells count="8">
    <mergeCell ref="L3:L4"/>
    <mergeCell ref="B31:J31"/>
    <mergeCell ref="J3:J4"/>
    <mergeCell ref="I3:I4"/>
    <mergeCell ref="E3:H3"/>
    <mergeCell ref="C3:C4"/>
    <mergeCell ref="B1:J1"/>
    <mergeCell ref="D3:D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2012-04-27T13:44:09Z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