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D25" i="4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A4" i="1"/>
  <c r="A3"/>
  <c r="C33" i="7" l="1"/>
  <c r="C7" i="8"/>
  <c r="C9"/>
  <c r="C8"/>
  <c r="C10"/>
  <c r="E24"/>
  <c r="E26"/>
  <c r="E28"/>
  <c r="E30"/>
  <c r="E32"/>
  <c r="C11"/>
  <c r="E33" i="7"/>
  <c r="E7" i="8"/>
  <c r="E8"/>
  <c r="E9"/>
  <c r="E10"/>
  <c r="E11"/>
  <c r="E25"/>
  <c r="E27"/>
  <c r="E29"/>
  <c r="E31"/>
  <c r="A2" i="9"/>
  <c r="E1" i="8"/>
  <c r="C12"/>
  <c r="C14"/>
  <c r="C16"/>
  <c r="C18"/>
  <c r="C20"/>
  <c r="C22"/>
  <c r="C24"/>
  <c r="C26"/>
  <c r="C28"/>
  <c r="C30"/>
  <c r="C32"/>
  <c r="E12"/>
  <c r="E13"/>
  <c r="E14"/>
  <c r="E15"/>
  <c r="E16"/>
  <c r="E17"/>
  <c r="E18"/>
  <c r="E19"/>
  <c r="E20"/>
  <c r="E21"/>
  <c r="E22"/>
  <c r="E23"/>
  <c r="J33" i="2"/>
  <c r="D35" i="4"/>
  <c r="E1" i="6"/>
  <c r="E33"/>
  <c r="C13" i="8"/>
  <c r="C15"/>
  <c r="C17"/>
  <c r="C19"/>
  <c r="C21"/>
  <c r="C23"/>
  <c r="C25"/>
  <c r="C27"/>
  <c r="C29"/>
  <c r="C31"/>
  <c r="F7"/>
  <c r="F33" i="7"/>
  <c r="F33" i="8" s="1"/>
  <c r="G1" i="2"/>
  <c r="B2" i="3"/>
  <c r="A2" i="4"/>
  <c r="A2" i="5"/>
  <c r="D35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D1"/>
  <c r="D33"/>
  <c r="D7" i="8"/>
  <c r="D9"/>
  <c r="D11"/>
  <c r="D13"/>
  <c r="D15"/>
  <c r="D17"/>
  <c r="D19"/>
  <c r="D21"/>
  <c r="D23"/>
  <c r="D25"/>
  <c r="D27"/>
  <c r="D29"/>
  <c r="D31"/>
  <c r="G32" l="1"/>
  <c r="H32" i="7"/>
  <c r="G30" i="8"/>
  <c r="H30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G31" i="8"/>
  <c r="H31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G33" i="6"/>
  <c r="H33" s="1"/>
  <c r="H7"/>
  <c r="I7" s="1"/>
  <c r="C33" i="8"/>
  <c r="D33"/>
  <c r="E33"/>
  <c r="I33" i="6" l="1"/>
  <c r="G7" i="7"/>
  <c r="E8" i="9"/>
  <c r="H9" i="8"/>
  <c r="F8" i="9"/>
  <c r="B8"/>
  <c r="D8"/>
  <c r="C8"/>
  <c r="E12"/>
  <c r="H13" i="8"/>
  <c r="F12" i="9"/>
  <c r="C12"/>
  <c r="D12"/>
  <c r="B12"/>
  <c r="E16"/>
  <c r="H17" i="8"/>
  <c r="F16" i="9"/>
  <c r="C16"/>
  <c r="D16"/>
  <c r="B16"/>
  <c r="E20"/>
  <c r="H21" i="8"/>
  <c r="F20" i="9"/>
  <c r="C20"/>
  <c r="D20"/>
  <c r="B20"/>
  <c r="E24"/>
  <c r="H25" i="8"/>
  <c r="F24" i="9"/>
  <c r="C24"/>
  <c r="D24"/>
  <c r="B24"/>
  <c r="E28"/>
  <c r="H29" i="8"/>
  <c r="F28" i="9"/>
  <c r="C28"/>
  <c r="D28"/>
  <c r="B28"/>
  <c r="F7"/>
  <c r="H8" i="8"/>
  <c r="E7" i="9"/>
  <c r="B7"/>
  <c r="D7"/>
  <c r="C7"/>
  <c r="F11"/>
  <c r="H12" i="8"/>
  <c r="E11" i="9"/>
  <c r="B11"/>
  <c r="D11"/>
  <c r="C11"/>
  <c r="F15"/>
  <c r="H16" i="8"/>
  <c r="E15" i="9"/>
  <c r="B15"/>
  <c r="D15"/>
  <c r="C15"/>
  <c r="F19"/>
  <c r="H20" i="8"/>
  <c r="E19" i="9"/>
  <c r="B19"/>
  <c r="D19"/>
  <c r="C19"/>
  <c r="F23"/>
  <c r="H24" i="8"/>
  <c r="E23" i="9"/>
  <c r="D23"/>
  <c r="B23"/>
  <c r="C23"/>
  <c r="F27"/>
  <c r="H28" i="8"/>
  <c r="E27" i="9"/>
  <c r="D27"/>
  <c r="B27"/>
  <c r="C27"/>
  <c r="F31"/>
  <c r="H32" i="8"/>
  <c r="E31" i="9"/>
  <c r="D31"/>
  <c r="B31"/>
  <c r="C31"/>
  <c r="G8"/>
  <c r="G12"/>
  <c r="G16"/>
  <c r="G20"/>
  <c r="G24"/>
  <c r="G28"/>
  <c r="G7"/>
  <c r="G11"/>
  <c r="G15"/>
  <c r="G19"/>
  <c r="G23"/>
  <c r="G27"/>
  <c r="G31"/>
  <c r="E10"/>
  <c r="H11" i="8"/>
  <c r="F10" i="9"/>
  <c r="C10"/>
  <c r="B10"/>
  <c r="D10"/>
  <c r="E14"/>
  <c r="H15" i="8"/>
  <c r="F14" i="9"/>
  <c r="B14"/>
  <c r="D14"/>
  <c r="C14"/>
  <c r="E18"/>
  <c r="H19" i="8"/>
  <c r="F18" i="9"/>
  <c r="B18"/>
  <c r="D18"/>
  <c r="C18"/>
  <c r="E22"/>
  <c r="H23" i="8"/>
  <c r="F22" i="9"/>
  <c r="B22"/>
  <c r="D22"/>
  <c r="C22"/>
  <c r="E26"/>
  <c r="H27" i="8"/>
  <c r="F26" i="9"/>
  <c r="B26"/>
  <c r="D26"/>
  <c r="C26"/>
  <c r="E30"/>
  <c r="H31" i="8"/>
  <c r="F30" i="9"/>
  <c r="B30"/>
  <c r="D30"/>
  <c r="C30"/>
  <c r="F9"/>
  <c r="H10" i="8"/>
  <c r="E9" i="9"/>
  <c r="C9"/>
  <c r="B9"/>
  <c r="D9"/>
  <c r="F13"/>
  <c r="H14" i="8"/>
  <c r="E13" i="9"/>
  <c r="C13"/>
  <c r="B13"/>
  <c r="D13"/>
  <c r="F17"/>
  <c r="H18" i="8"/>
  <c r="E17" i="9"/>
  <c r="C17"/>
  <c r="B17"/>
  <c r="D17"/>
  <c r="F21"/>
  <c r="H22" i="8"/>
  <c r="E21" i="9"/>
  <c r="C21"/>
  <c r="B21"/>
  <c r="D21"/>
  <c r="F25"/>
  <c r="H26" i="8"/>
  <c r="E25" i="9"/>
  <c r="D25"/>
  <c r="C25"/>
  <c r="B25"/>
  <c r="F29"/>
  <c r="H30" i="8"/>
  <c r="E29" i="9"/>
  <c r="D29"/>
  <c r="C29"/>
  <c r="B29"/>
  <c r="G10"/>
  <c r="G14"/>
  <c r="G18"/>
  <c r="G22"/>
  <c r="G26"/>
  <c r="G30"/>
  <c r="G9"/>
  <c r="G13"/>
  <c r="G17"/>
  <c r="G21"/>
  <c r="G25"/>
  <c r="G29"/>
  <c r="H29" l="1"/>
  <c r="H25"/>
  <c r="H30"/>
  <c r="H26"/>
  <c r="H22"/>
  <c r="H18"/>
  <c r="H14"/>
  <c r="H31"/>
  <c r="H27"/>
  <c r="H23"/>
  <c r="G33" i="7"/>
  <c r="G7" i="8"/>
  <c r="H7" i="7"/>
  <c r="G6" i="9" s="1"/>
  <c r="H21"/>
  <c r="H17"/>
  <c r="H13"/>
  <c r="H9"/>
  <c r="H10"/>
  <c r="H19"/>
  <c r="H15"/>
  <c r="H11"/>
  <c r="H7"/>
  <c r="H28"/>
  <c r="H24"/>
  <c r="H20"/>
  <c r="H16"/>
  <c r="H12"/>
  <c r="H8"/>
  <c r="G37" l="1"/>
  <c r="G38" s="1"/>
  <c r="E6"/>
  <c r="H7" i="8"/>
  <c r="F6" i="9"/>
  <c r="H33" i="7"/>
  <c r="B6" i="9"/>
  <c r="C6"/>
  <c r="D6"/>
  <c r="G32"/>
  <c r="G34" s="1"/>
  <c r="G35" s="1"/>
  <c r="G33" i="8"/>
  <c r="D37" i="9" l="1"/>
  <c r="D38" s="1"/>
  <c r="B37"/>
  <c r="B38" s="1"/>
  <c r="H6"/>
  <c r="F37"/>
  <c r="F38" s="1"/>
  <c r="E37"/>
  <c r="E38" s="1"/>
  <c r="C37"/>
  <c r="C38" s="1"/>
  <c r="H33" i="8"/>
  <c r="F32" i="9"/>
  <c r="F34" s="1"/>
  <c r="F35" s="1"/>
  <c r="E32"/>
  <c r="E34" s="1"/>
  <c r="E35" s="1"/>
  <c r="B32"/>
  <c r="C32"/>
  <c r="C34" s="1"/>
  <c r="C35" s="1"/>
  <c r="D32"/>
  <c r="D34" s="1"/>
  <c r="D35" s="1"/>
  <c r="H32" l="1"/>
  <c r="B34"/>
  <c r="B35" s="1"/>
</calcChain>
</file>

<file path=xl/sharedStrings.xml><?xml version="1.0" encoding="utf-8"?>
<sst xmlns="http://schemas.openxmlformats.org/spreadsheetml/2006/main" count="451" uniqueCount="125">
  <si>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</si>
  <si>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</si>
  <si>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</si>
  <si>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</si>
  <si>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</si>
  <si>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</si>
  <si>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</si>
  <si>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</si>
  <si>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</si>
  <si>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</si>
  <si>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</si>
  <si>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</si>
  <si>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</si>
  <si>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</si>
  <si>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</si>
  <si>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</si>
  <si>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Simulation</t>
  </si>
  <si>
    <t>WS</t>
  </si>
  <si>
    <t>FA_2012_20120430_alpha0.7</t>
  </si>
  <si>
    <t>SWS</t>
  </si>
  <si>
    <t>RA_2012_20120430_alpha0.7_2Versuch</t>
  </si>
  <si>
    <t>RefJahr</t>
  </si>
  <si>
    <t>BemJahr</t>
  </si>
  <si>
    <t>3e52462f-d892-e111-98b5-00215ad18666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</si>
  <si>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</si>
  <si>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</si>
  <si>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</si>
  <si>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</si>
  <si>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</si>
  <si>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</si>
  <si>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</si>
  <si>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</si>
  <si>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</si>
  <si>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</si>
  <si>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</si>
  <si>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</si>
  <si>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</si>
  <si>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</si>
  <si>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</si>
  <si>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</si>
  <si>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</si>
  <si>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</si>
  <si>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</si>
  <si>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</si>
  <si>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</si>
  <si>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</si>
  <si>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</si>
  <si>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</si>
  <si>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</si>
  <si>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</si>
  <si>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</si>
  <si>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</si>
  <si>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</si>
  <si>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</si>
  <si>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</si>
  <si>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</si>
  <si>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</si>
  <si>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</si>
  <si>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</si>
  <si>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</si>
  <si>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</si>
  <si>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</si>
  <si>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</si>
  <si>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</si>
  <si>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</si>
  <si>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</si>
  <si>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</si>
  <si>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</si>
  <si>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</si>
  <si>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</si>
  <si>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</si>
  <si>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</si>
  <si>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</si>
  <si>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</si>
  <si>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</si>
  <si>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</si>
  <si>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</si>
  <si>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</si>
  <si>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</si>
  <si>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</si>
  <si>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</si>
  <si>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</si>
  <si>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</si>
  <si>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</si>
  <si>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</si>
  <si>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</si>
  <si>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</si>
  <si>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</si>
  <si>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</si>
  <si>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</si>
  <si>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</si>
  <si>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</si>
  <si>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</si>
  <si>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</si>
  <si>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</si>
  <si>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</si>
  <si>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</si>
  <si>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</si>
  <si>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</si>
  <si>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</si>
  <si>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</si>
  <si>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</si>
  <si>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</si>
  <si>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</si>
  <si>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</si>
  <si>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</si>
  <si>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</si>
  <si>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</si>
  <si>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</si>
  <si>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</si>
  <si>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</si>
  <si>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</si>
  <si>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</si>
  <si>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</si>
  <si>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</si>
  <si>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</si>
  <si>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</si>
  <si>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</si>
  <si>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</si>
  <si>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</si>
  <si>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</si>
  <si>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</si>
  <si>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</si>
  <si>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Jura*</t>
  </si>
  <si>
    <t>* Korrektur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</si>
</sst>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8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3" borderId="23" xfId="0" applyFont="1" applyFill="1" applyBorder="1" applyAlignment="1">
      <alignment vertical="center"/>
    </xf>
    <xf numFmtId="0" fontId="26" fillId="0" borderId="0" xfId="0" applyFont="1" applyFill="1"/>
    <xf numFmtId="164" fontId="27" fillId="3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zoomScaleNormal="100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6" t="s">
        <v>0</v>
      </c>
      <c r="B1" s="186"/>
      <c r="C1" s="186"/>
      <c r="D1" s="186"/>
      <c r="E1" s="186"/>
    </row>
    <row r="2" spans="1:5" ht="24.75" customHeight="1">
      <c r="A2" s="185"/>
      <c r="B2" s="185"/>
      <c r="C2" s="185"/>
      <c r="D2" s="185"/>
      <c r="E2" s="185"/>
    </row>
    <row r="3" spans="1:5" ht="18" customHeight="1">
      <c r="A3" s="184" t="str">
        <f>"Bemessungsjahr "&amp;C31</f>
        <v>Bemessungsjahr 2008</v>
      </c>
      <c r="B3" s="184"/>
      <c r="C3" s="184"/>
      <c r="D3" s="184"/>
      <c r="E3" s="184"/>
    </row>
    <row r="4" spans="1:5" ht="18" customHeight="1">
      <c r="A4" s="184" t="str">
        <f>"Referenzjahr "&amp;C30</f>
        <v>Referenzjahr 2012</v>
      </c>
      <c r="B4" s="184"/>
      <c r="C4" s="184"/>
      <c r="D4" s="184"/>
      <c r="E4" s="184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2012</v>
      </c>
    </row>
    <row r="31" spans="2:4">
      <c r="B31" s="12" t="s">
        <v>22</v>
      </c>
      <c r="C31" s="13">
        <v>2008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2008</v>
      </c>
      <c r="G1" s="20" t="str">
        <f>Info!A4</f>
        <v>Referenzjahr 2012</v>
      </c>
      <c r="J1" s="21" t="str">
        <f>Info!$C$28</f>
        <v>FA_2012_20120430_alpha0.7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813813</v>
      </c>
      <c r="D7" s="45">
        <v>54011104</v>
      </c>
      <c r="E7" s="45">
        <v>29200</v>
      </c>
      <c r="F7" s="45">
        <v>226766</v>
      </c>
      <c r="G7" s="45">
        <v>2662240.5</v>
      </c>
      <c r="H7" s="45">
        <v>587047</v>
      </c>
      <c r="I7" s="45">
        <v>51348863.5</v>
      </c>
      <c r="J7" s="46">
        <f t="shared" ref="J7:J32" si="0">I7-(E7/1000*H7)</f>
        <v>34207091.100000001</v>
      </c>
      <c r="K7" s="1"/>
      <c r="L7" s="47"/>
    </row>
    <row r="8" spans="1:12">
      <c r="B8" s="48" t="s">
        <v>50</v>
      </c>
      <c r="C8" s="49">
        <v>609058</v>
      </c>
      <c r="D8" s="49">
        <v>28868432.899999999</v>
      </c>
      <c r="E8" s="49">
        <v>29200</v>
      </c>
      <c r="F8" s="49">
        <v>214404</v>
      </c>
      <c r="G8" s="49">
        <v>2259553.7999999998</v>
      </c>
      <c r="H8" s="49">
        <v>394654</v>
      </c>
      <c r="I8" s="49">
        <v>26608879.100000001</v>
      </c>
      <c r="J8" s="50">
        <f t="shared" si="0"/>
        <v>15084982.300000003</v>
      </c>
      <c r="K8" s="1"/>
      <c r="L8" s="47"/>
    </row>
    <row r="9" spans="1:12">
      <c r="B9" s="51" t="s">
        <v>51</v>
      </c>
      <c r="C9" s="52">
        <v>213640</v>
      </c>
      <c r="D9" s="52">
        <v>11247225.5</v>
      </c>
      <c r="E9" s="52">
        <v>29200</v>
      </c>
      <c r="F9" s="52">
        <v>65037</v>
      </c>
      <c r="G9" s="52">
        <v>842063.1</v>
      </c>
      <c r="H9" s="52">
        <v>148603</v>
      </c>
      <c r="I9" s="52">
        <v>10405162.4</v>
      </c>
      <c r="J9" s="53">
        <f t="shared" si="0"/>
        <v>6065954.8000000007</v>
      </c>
      <c r="K9" s="1"/>
      <c r="L9" s="47"/>
    </row>
    <row r="10" spans="1:12">
      <c r="B10" s="48" t="s">
        <v>52</v>
      </c>
      <c r="C10" s="49">
        <v>20031</v>
      </c>
      <c r="D10" s="49">
        <v>911596.3</v>
      </c>
      <c r="E10" s="49">
        <v>29200</v>
      </c>
      <c r="F10" s="49">
        <v>6298</v>
      </c>
      <c r="G10" s="49">
        <v>83014.2</v>
      </c>
      <c r="H10" s="49">
        <v>13733</v>
      </c>
      <c r="I10" s="49">
        <v>828582.1</v>
      </c>
      <c r="J10" s="50">
        <f t="shared" si="0"/>
        <v>427578.5</v>
      </c>
      <c r="K10" s="1"/>
      <c r="L10" s="47"/>
    </row>
    <row r="11" spans="1:12">
      <c r="B11" s="51" t="s">
        <v>53</v>
      </c>
      <c r="C11" s="52">
        <v>83647</v>
      </c>
      <c r="D11" s="52">
        <v>7042522.2000000002</v>
      </c>
      <c r="E11" s="52">
        <v>29200</v>
      </c>
      <c r="F11" s="52">
        <v>23793</v>
      </c>
      <c r="G11" s="52">
        <v>299882.90000000002</v>
      </c>
      <c r="H11" s="52">
        <v>59854</v>
      </c>
      <c r="I11" s="52">
        <v>6742639.2999999998</v>
      </c>
      <c r="J11" s="53">
        <f t="shared" si="0"/>
        <v>4994902.5</v>
      </c>
      <c r="K11" s="1"/>
      <c r="L11" s="47"/>
    </row>
    <row r="12" spans="1:12">
      <c r="B12" s="48" t="s">
        <v>54</v>
      </c>
      <c r="C12" s="49">
        <v>20863</v>
      </c>
      <c r="D12" s="49">
        <v>1084673.8</v>
      </c>
      <c r="E12" s="49">
        <v>29200</v>
      </c>
      <c r="F12" s="49">
        <v>7045</v>
      </c>
      <c r="G12" s="49">
        <v>88562.4</v>
      </c>
      <c r="H12" s="49">
        <v>13818</v>
      </c>
      <c r="I12" s="49">
        <v>996111.4</v>
      </c>
      <c r="J12" s="50">
        <f t="shared" si="0"/>
        <v>592625.80000000005</v>
      </c>
      <c r="K12" s="1"/>
      <c r="L12" s="47"/>
    </row>
    <row r="13" spans="1:12">
      <c r="B13" s="51" t="s">
        <v>55</v>
      </c>
      <c r="C13" s="52">
        <v>24359</v>
      </c>
      <c r="D13" s="52">
        <v>1758441.6</v>
      </c>
      <c r="E13" s="52">
        <v>29200</v>
      </c>
      <c r="F13" s="52">
        <v>6317</v>
      </c>
      <c r="G13" s="52">
        <v>85486.8</v>
      </c>
      <c r="H13" s="52">
        <v>18042</v>
      </c>
      <c r="I13" s="52">
        <v>1672954.8</v>
      </c>
      <c r="J13" s="53">
        <f t="shared" si="0"/>
        <v>1146128.3999999999</v>
      </c>
      <c r="K13" s="1"/>
      <c r="L13" s="47"/>
    </row>
    <row r="14" spans="1:12">
      <c r="B14" s="48" t="s">
        <v>56</v>
      </c>
      <c r="C14" s="49">
        <v>22430</v>
      </c>
      <c r="D14" s="49">
        <v>1087061.7</v>
      </c>
      <c r="E14" s="49">
        <v>29200</v>
      </c>
      <c r="F14" s="49">
        <v>7036</v>
      </c>
      <c r="G14" s="49">
        <v>99062.399999999994</v>
      </c>
      <c r="H14" s="49">
        <v>15394</v>
      </c>
      <c r="I14" s="49">
        <v>987999.3</v>
      </c>
      <c r="J14" s="50">
        <f t="shared" si="0"/>
        <v>538494.5</v>
      </c>
      <c r="K14" s="1"/>
      <c r="L14" s="47"/>
    </row>
    <row r="15" spans="1:12">
      <c r="B15" s="51" t="s">
        <v>57</v>
      </c>
      <c r="C15" s="52">
        <v>64584</v>
      </c>
      <c r="D15" s="52">
        <v>6205650.2000000002</v>
      </c>
      <c r="E15" s="52">
        <v>29200</v>
      </c>
      <c r="F15" s="52">
        <v>15463</v>
      </c>
      <c r="G15" s="52">
        <v>180210</v>
      </c>
      <c r="H15" s="52">
        <v>49121</v>
      </c>
      <c r="I15" s="52">
        <v>6025440.2000000002</v>
      </c>
      <c r="J15" s="53">
        <f t="shared" si="0"/>
        <v>4591107</v>
      </c>
      <c r="K15" s="1"/>
      <c r="L15" s="47"/>
    </row>
    <row r="16" spans="1:12">
      <c r="B16" s="48" t="s">
        <v>58</v>
      </c>
      <c r="C16" s="49">
        <v>151158</v>
      </c>
      <c r="D16" s="49">
        <v>7647177.7000000002</v>
      </c>
      <c r="E16" s="49">
        <v>29200</v>
      </c>
      <c r="F16" s="49">
        <v>49255</v>
      </c>
      <c r="G16" s="49">
        <v>609796.6</v>
      </c>
      <c r="H16" s="49">
        <v>101903</v>
      </c>
      <c r="I16" s="49">
        <v>7037381.0999999996</v>
      </c>
      <c r="J16" s="50">
        <f t="shared" si="0"/>
        <v>4061813.4999999995</v>
      </c>
      <c r="K16" s="1"/>
      <c r="L16" s="47"/>
    </row>
    <row r="17" spans="2:12">
      <c r="B17" s="51" t="s">
        <v>59</v>
      </c>
      <c r="C17" s="52">
        <v>155567</v>
      </c>
      <c r="D17" s="52">
        <v>7975847.2999999998</v>
      </c>
      <c r="E17" s="52">
        <v>29200</v>
      </c>
      <c r="F17" s="52">
        <v>48062</v>
      </c>
      <c r="G17" s="52">
        <v>548299.9</v>
      </c>
      <c r="H17" s="52">
        <v>107505</v>
      </c>
      <c r="I17" s="52">
        <v>7427547.4000000004</v>
      </c>
      <c r="J17" s="53">
        <f t="shared" si="0"/>
        <v>4288401.4000000004</v>
      </c>
      <c r="K17" s="1"/>
      <c r="L17" s="47"/>
    </row>
    <row r="18" spans="2:12">
      <c r="B18" s="48" t="s">
        <v>60</v>
      </c>
      <c r="C18" s="49">
        <v>124049</v>
      </c>
      <c r="D18" s="49">
        <v>7141711.2000000002</v>
      </c>
      <c r="E18" s="49">
        <v>29200</v>
      </c>
      <c r="F18" s="49">
        <v>45075</v>
      </c>
      <c r="G18" s="49">
        <v>493845.8</v>
      </c>
      <c r="H18" s="49">
        <v>78974</v>
      </c>
      <c r="I18" s="49">
        <v>6647865.4000000004</v>
      </c>
      <c r="J18" s="50">
        <f t="shared" si="0"/>
        <v>4341824.6000000006</v>
      </c>
      <c r="K18" s="1"/>
      <c r="L18" s="47"/>
    </row>
    <row r="19" spans="2:12">
      <c r="B19" s="51" t="s">
        <v>61</v>
      </c>
      <c r="C19" s="52">
        <v>161129</v>
      </c>
      <c r="D19" s="52">
        <v>10198629.6</v>
      </c>
      <c r="E19" s="52">
        <v>29200</v>
      </c>
      <c r="F19" s="52">
        <v>41574</v>
      </c>
      <c r="G19" s="52">
        <v>463014.3</v>
      </c>
      <c r="H19" s="52">
        <v>119555</v>
      </c>
      <c r="I19" s="52">
        <v>9735615.3000000007</v>
      </c>
      <c r="J19" s="53">
        <f t="shared" si="0"/>
        <v>6244609.3000000007</v>
      </c>
      <c r="K19" s="1"/>
      <c r="L19" s="47"/>
    </row>
    <row r="20" spans="2:12">
      <c r="B20" s="48" t="s">
        <v>62</v>
      </c>
      <c r="C20" s="49">
        <v>44398</v>
      </c>
      <c r="D20" s="49">
        <v>2305458.2999999998</v>
      </c>
      <c r="E20" s="49">
        <v>29200</v>
      </c>
      <c r="F20" s="49">
        <v>13522</v>
      </c>
      <c r="G20" s="49">
        <v>176337.6</v>
      </c>
      <c r="H20" s="49">
        <v>30876</v>
      </c>
      <c r="I20" s="49">
        <v>2129120.7000000002</v>
      </c>
      <c r="J20" s="50">
        <f t="shared" si="0"/>
        <v>1227541.5000000002</v>
      </c>
      <c r="K20" s="1"/>
      <c r="L20" s="47"/>
    </row>
    <row r="21" spans="2:12">
      <c r="B21" s="51" t="s">
        <v>63</v>
      </c>
      <c r="C21" s="52">
        <v>31020</v>
      </c>
      <c r="D21" s="52">
        <v>1643614.9</v>
      </c>
      <c r="E21" s="52">
        <v>29200</v>
      </c>
      <c r="F21" s="52">
        <v>10123</v>
      </c>
      <c r="G21" s="52">
        <v>131789.9</v>
      </c>
      <c r="H21" s="52">
        <v>20897</v>
      </c>
      <c r="I21" s="52">
        <v>1511825</v>
      </c>
      <c r="J21" s="53">
        <f t="shared" si="0"/>
        <v>901632.6</v>
      </c>
      <c r="K21" s="1"/>
      <c r="L21" s="47"/>
    </row>
    <row r="22" spans="2:12">
      <c r="B22" s="48" t="s">
        <v>64</v>
      </c>
      <c r="C22" s="49">
        <v>8884</v>
      </c>
      <c r="D22" s="49">
        <v>487449.7</v>
      </c>
      <c r="E22" s="49">
        <v>29200</v>
      </c>
      <c r="F22" s="49">
        <v>2872</v>
      </c>
      <c r="G22" s="49">
        <v>39932.9</v>
      </c>
      <c r="H22" s="49">
        <v>6012</v>
      </c>
      <c r="I22" s="49">
        <v>447516.8</v>
      </c>
      <c r="J22" s="50">
        <f t="shared" si="0"/>
        <v>271966.40000000002</v>
      </c>
      <c r="K22" s="1"/>
      <c r="L22" s="47"/>
    </row>
    <row r="23" spans="2:12">
      <c r="B23" s="51" t="s">
        <v>65</v>
      </c>
      <c r="C23" s="52">
        <v>272380</v>
      </c>
      <c r="D23" s="52">
        <v>13779363.199999999</v>
      </c>
      <c r="E23" s="52">
        <v>29200</v>
      </c>
      <c r="F23" s="52">
        <v>88139</v>
      </c>
      <c r="G23" s="52">
        <v>1134204.8</v>
      </c>
      <c r="H23" s="52">
        <v>184241</v>
      </c>
      <c r="I23" s="52">
        <v>12645158.4</v>
      </c>
      <c r="J23" s="53">
        <f t="shared" si="0"/>
        <v>7265321.2000000002</v>
      </c>
      <c r="K23" s="1"/>
      <c r="L23" s="47"/>
    </row>
    <row r="24" spans="2:12">
      <c r="B24" s="48" t="s">
        <v>66</v>
      </c>
      <c r="C24" s="49">
        <v>124061</v>
      </c>
      <c r="D24" s="49">
        <v>5876844</v>
      </c>
      <c r="E24" s="49">
        <v>29200</v>
      </c>
      <c r="F24" s="49">
        <v>47907</v>
      </c>
      <c r="G24" s="49">
        <v>494747.9</v>
      </c>
      <c r="H24" s="49">
        <v>76154</v>
      </c>
      <c r="I24" s="49">
        <v>5382096.0999999996</v>
      </c>
      <c r="J24" s="50">
        <f t="shared" si="0"/>
        <v>3158399.3</v>
      </c>
      <c r="K24" s="1"/>
      <c r="L24" s="47"/>
    </row>
    <row r="25" spans="2:12">
      <c r="B25" s="51" t="s">
        <v>67</v>
      </c>
      <c r="C25" s="52">
        <v>340328</v>
      </c>
      <c r="D25" s="52">
        <v>19559591.5</v>
      </c>
      <c r="E25" s="52">
        <v>29200</v>
      </c>
      <c r="F25" s="52">
        <v>85314</v>
      </c>
      <c r="G25" s="52">
        <v>1074087.1000000001</v>
      </c>
      <c r="H25" s="52">
        <v>255014</v>
      </c>
      <c r="I25" s="52">
        <v>18485504.399999999</v>
      </c>
      <c r="J25" s="53">
        <f t="shared" si="0"/>
        <v>11039095.599999998</v>
      </c>
      <c r="K25" s="1"/>
      <c r="L25" s="47"/>
    </row>
    <row r="26" spans="2:12">
      <c r="B26" s="48" t="s">
        <v>68</v>
      </c>
      <c r="C26" s="49">
        <v>139294</v>
      </c>
      <c r="D26" s="49">
        <v>7367280.7000000002</v>
      </c>
      <c r="E26" s="49">
        <v>29200</v>
      </c>
      <c r="F26" s="49">
        <v>41659</v>
      </c>
      <c r="G26" s="49">
        <v>559230</v>
      </c>
      <c r="H26" s="49">
        <v>97635</v>
      </c>
      <c r="I26" s="49">
        <v>6808050.7000000002</v>
      </c>
      <c r="J26" s="50">
        <f t="shared" si="0"/>
        <v>3957108.7</v>
      </c>
      <c r="K26" s="1"/>
      <c r="L26" s="47"/>
    </row>
    <row r="27" spans="2:12">
      <c r="B27" s="51" t="s">
        <v>69</v>
      </c>
      <c r="C27" s="52">
        <v>201591</v>
      </c>
      <c r="D27" s="52">
        <v>10671206.699999999</v>
      </c>
      <c r="E27" s="52">
        <v>29200</v>
      </c>
      <c r="F27" s="52">
        <v>74447</v>
      </c>
      <c r="G27" s="52">
        <v>940294.3</v>
      </c>
      <c r="H27" s="52">
        <v>127144</v>
      </c>
      <c r="I27" s="52">
        <v>9730912.4000000004</v>
      </c>
      <c r="J27" s="53">
        <f t="shared" si="0"/>
        <v>6018307.6000000006</v>
      </c>
      <c r="K27" s="1"/>
      <c r="L27" s="47"/>
    </row>
    <row r="28" spans="2:12">
      <c r="B28" s="48" t="s">
        <v>70</v>
      </c>
      <c r="C28" s="49">
        <v>391165</v>
      </c>
      <c r="D28" s="49">
        <v>23791098.399999999</v>
      </c>
      <c r="E28" s="49">
        <v>29200</v>
      </c>
      <c r="F28" s="49">
        <v>130965</v>
      </c>
      <c r="G28" s="49">
        <v>1437071.6</v>
      </c>
      <c r="H28" s="49">
        <v>260200</v>
      </c>
      <c r="I28" s="49">
        <v>22354026.800000001</v>
      </c>
      <c r="J28" s="50">
        <f t="shared" si="0"/>
        <v>14756186.800000001</v>
      </c>
      <c r="K28" s="1"/>
      <c r="L28" s="47"/>
    </row>
    <row r="29" spans="2:12">
      <c r="B29" s="51" t="s">
        <v>71</v>
      </c>
      <c r="C29" s="52">
        <v>210375</v>
      </c>
      <c r="D29" s="52">
        <v>8727733.8000000007</v>
      </c>
      <c r="E29" s="52">
        <v>29200</v>
      </c>
      <c r="F29" s="52">
        <v>93369</v>
      </c>
      <c r="G29" s="52">
        <v>836636.4</v>
      </c>
      <c r="H29" s="52">
        <v>117006</v>
      </c>
      <c r="I29" s="52">
        <v>7891097.4000000004</v>
      </c>
      <c r="J29" s="53">
        <f t="shared" si="0"/>
        <v>4474522.2000000011</v>
      </c>
      <c r="K29" s="1"/>
      <c r="L29" s="47"/>
    </row>
    <row r="30" spans="2:12">
      <c r="B30" s="48" t="s">
        <v>72</v>
      </c>
      <c r="C30" s="49">
        <v>101408</v>
      </c>
      <c r="D30" s="49">
        <v>5091318.9000000004</v>
      </c>
      <c r="E30" s="49">
        <v>29200</v>
      </c>
      <c r="F30" s="49">
        <v>35035</v>
      </c>
      <c r="G30" s="49">
        <v>404090.8</v>
      </c>
      <c r="H30" s="49">
        <v>66373</v>
      </c>
      <c r="I30" s="49">
        <v>4687228.0999999996</v>
      </c>
      <c r="J30" s="50">
        <f t="shared" si="0"/>
        <v>2749136.5</v>
      </c>
      <c r="K30" s="1"/>
      <c r="L30" s="47"/>
    </row>
    <row r="31" spans="2:12">
      <c r="B31" s="51" t="s">
        <v>73</v>
      </c>
      <c r="C31" s="52">
        <v>246525</v>
      </c>
      <c r="D31" s="52">
        <v>17806323.5</v>
      </c>
      <c r="E31" s="52">
        <v>29200</v>
      </c>
      <c r="F31" s="52">
        <v>82173</v>
      </c>
      <c r="G31" s="52">
        <v>933299.1</v>
      </c>
      <c r="H31" s="52">
        <v>164352</v>
      </c>
      <c r="I31" s="52">
        <v>16873024.399999999</v>
      </c>
      <c r="J31" s="53">
        <f t="shared" si="0"/>
        <v>12073946</v>
      </c>
      <c r="K31" s="1"/>
      <c r="L31" s="47"/>
    </row>
    <row r="32" spans="2:12">
      <c r="B32" s="48" t="s">
        <v>74</v>
      </c>
      <c r="C32" s="49">
        <v>42051</v>
      </c>
      <c r="D32" s="49">
        <v>1845035.6</v>
      </c>
      <c r="E32" s="49">
        <v>29200</v>
      </c>
      <c r="F32" s="49">
        <v>15833</v>
      </c>
      <c r="G32" s="49">
        <v>197885.5</v>
      </c>
      <c r="H32" s="49">
        <v>26218</v>
      </c>
      <c r="I32" s="49">
        <v>1647150.1</v>
      </c>
      <c r="J32" s="50">
        <f t="shared" si="0"/>
        <v>881584.50000000012</v>
      </c>
      <c r="K32" s="1"/>
      <c r="L32" s="47"/>
    </row>
    <row r="33" spans="2:12" s="54" customFormat="1">
      <c r="B33" s="55" t="s">
        <v>75</v>
      </c>
      <c r="C33" s="56">
        <f>SUM(C7:C32)</f>
        <v>4617808</v>
      </c>
      <c r="D33" s="56">
        <f>SUM(D7:D32)</f>
        <v>264132393.19999999</v>
      </c>
      <c r="E33" s="56">
        <f>AVERAGE(E7:E32)</f>
        <v>29200</v>
      </c>
      <c r="F33" s="56">
        <f>SUM(F7:F32)</f>
        <v>1477483</v>
      </c>
      <c r="G33" s="56">
        <f>SUM(G7:G32)</f>
        <v>17074640.600000005</v>
      </c>
      <c r="H33" s="56">
        <f>SUM(H7:H32)</f>
        <v>3140325</v>
      </c>
      <c r="I33" s="56">
        <f>SUM(I7:I32)</f>
        <v>247057752.60000002</v>
      </c>
      <c r="J33" s="57">
        <f>SUM(J7:J32)</f>
        <v>155360262.59999999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2008</v>
      </c>
    </row>
    <row r="2" spans="1:4" ht="15.75" customHeight="1">
      <c r="B2" s="63" t="str">
        <f>Info!A4</f>
        <v>Referenzjahr 2012</v>
      </c>
      <c r="C2" s="64"/>
    </row>
    <row r="3" spans="1:4" ht="19.5" customHeight="1">
      <c r="A3" s="65"/>
      <c r="B3" s="60"/>
      <c r="C3" s="21" t="str">
        <f>Info!$C$28</f>
        <v>FA_2012_20120430_alpha0.7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QS_2012_2008.xlsx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1601721.3316437299</v>
      </c>
    </row>
    <row r="8" spans="1:4" ht="15" customHeight="1">
      <c r="A8" s="72"/>
      <c r="B8" s="75" t="s">
        <v>50</v>
      </c>
      <c r="C8" s="76">
        <v>566004.36364022002</v>
      </c>
    </row>
    <row r="9" spans="1:4" ht="15" customHeight="1">
      <c r="A9" s="72"/>
      <c r="B9" s="77" t="s">
        <v>51</v>
      </c>
      <c r="C9" s="78">
        <v>235652.58437872201</v>
      </c>
    </row>
    <row r="10" spans="1:4" ht="15" customHeight="1">
      <c r="A10" s="72"/>
      <c r="B10" s="75" t="s">
        <v>52</v>
      </c>
      <c r="C10" s="76">
        <v>24642.3542229062</v>
      </c>
    </row>
    <row r="11" spans="1:4" ht="15" customHeight="1">
      <c r="A11" s="72"/>
      <c r="B11" s="77" t="s">
        <v>53</v>
      </c>
      <c r="C11" s="78">
        <v>112696.295973307</v>
      </c>
    </row>
    <row r="12" spans="1:4" ht="15" customHeight="1">
      <c r="A12" s="72"/>
      <c r="B12" s="75" t="s">
        <v>54</v>
      </c>
      <c r="C12" s="76">
        <v>24599.9968019062</v>
      </c>
    </row>
    <row r="13" spans="1:4" ht="15" customHeight="1">
      <c r="A13" s="72"/>
      <c r="B13" s="77" t="s">
        <v>55</v>
      </c>
      <c r="C13" s="78">
        <v>22123.046917371899</v>
      </c>
    </row>
    <row r="14" spans="1:4" ht="15" customHeight="1">
      <c r="A14" s="72"/>
      <c r="B14" s="75" t="s">
        <v>56</v>
      </c>
      <c r="C14" s="76">
        <v>25662.5622707125</v>
      </c>
    </row>
    <row r="15" spans="1:4" ht="15" customHeight="1">
      <c r="A15" s="72"/>
      <c r="B15" s="77" t="s">
        <v>57</v>
      </c>
      <c r="C15" s="78">
        <v>203755.77375727499</v>
      </c>
    </row>
    <row r="16" spans="1:4" ht="15" customHeight="1">
      <c r="A16" s="72"/>
      <c r="B16" s="75" t="s">
        <v>58</v>
      </c>
      <c r="C16" s="76">
        <v>172988.88113133801</v>
      </c>
    </row>
    <row r="17" spans="1:3" ht="15" customHeight="1">
      <c r="A17" s="72"/>
      <c r="B17" s="77" t="s">
        <v>59</v>
      </c>
      <c r="C17" s="78">
        <v>147958.113620975</v>
      </c>
    </row>
    <row r="18" spans="1:3" ht="15" customHeight="1">
      <c r="A18" s="72"/>
      <c r="B18" s="75" t="s">
        <v>60</v>
      </c>
      <c r="C18" s="76">
        <v>615184.23422697198</v>
      </c>
    </row>
    <row r="19" spans="1:3" ht="15" customHeight="1">
      <c r="A19" s="72"/>
      <c r="B19" s="77" t="s">
        <v>61</v>
      </c>
      <c r="C19" s="78">
        <v>346270.13663400698</v>
      </c>
    </row>
    <row r="20" spans="1:3" ht="15" customHeight="1">
      <c r="A20" s="72"/>
      <c r="B20" s="75" t="s">
        <v>62</v>
      </c>
      <c r="C20" s="76">
        <v>133899.93630932801</v>
      </c>
    </row>
    <row r="21" spans="1:3" ht="15" customHeight="1">
      <c r="A21" s="72"/>
      <c r="B21" s="77" t="s">
        <v>63</v>
      </c>
      <c r="C21" s="78">
        <v>37006.712427965198</v>
      </c>
    </row>
    <row r="22" spans="1:3" ht="15" customHeight="1">
      <c r="A22" s="72"/>
      <c r="B22" s="75" t="s">
        <v>64</v>
      </c>
      <c r="C22" s="76">
        <v>8232.5626167415194</v>
      </c>
    </row>
    <row r="23" spans="1:3" ht="15" customHeight="1">
      <c r="A23" s="72"/>
      <c r="B23" s="77" t="s">
        <v>65</v>
      </c>
      <c r="C23" s="78">
        <v>443453.79829030501</v>
      </c>
    </row>
    <row r="24" spans="1:3" ht="15" customHeight="1">
      <c r="A24" s="72"/>
      <c r="B24" s="75" t="s">
        <v>66</v>
      </c>
      <c r="C24" s="76">
        <v>335598.76646481501</v>
      </c>
    </row>
    <row r="25" spans="1:3" ht="15" customHeight="1">
      <c r="A25" s="72"/>
      <c r="B25" s="77" t="s">
        <v>67</v>
      </c>
      <c r="C25" s="78">
        <v>476254.84591029002</v>
      </c>
    </row>
    <row r="26" spans="1:3" ht="15" customHeight="1">
      <c r="A26" s="72"/>
      <c r="B26" s="75" t="s">
        <v>68</v>
      </c>
      <c r="C26" s="76">
        <v>213790.08585287799</v>
      </c>
    </row>
    <row r="27" spans="1:3" ht="15" customHeight="1">
      <c r="A27" s="72"/>
      <c r="B27" s="77" t="s">
        <v>69</v>
      </c>
      <c r="C27" s="78">
        <v>722883.45745691506</v>
      </c>
    </row>
    <row r="28" spans="1:3" ht="15" customHeight="1">
      <c r="A28" s="72"/>
      <c r="B28" s="75" t="s">
        <v>70</v>
      </c>
      <c r="C28" s="76">
        <v>993063.18436640501</v>
      </c>
    </row>
    <row r="29" spans="1:3" ht="15" customHeight="1">
      <c r="A29" s="72"/>
      <c r="B29" s="77" t="s">
        <v>71</v>
      </c>
      <c r="C29" s="78">
        <v>335716.10160015</v>
      </c>
    </row>
    <row r="30" spans="1:3" ht="15" customHeight="1">
      <c r="A30" s="72"/>
      <c r="B30" s="75" t="s">
        <v>72</v>
      </c>
      <c r="C30" s="76">
        <v>196421.86512302799</v>
      </c>
    </row>
    <row r="31" spans="1:3" ht="15" customHeight="1">
      <c r="A31" s="72"/>
      <c r="B31" s="77" t="s">
        <v>73</v>
      </c>
      <c r="C31" s="78">
        <v>1874194.1053019201</v>
      </c>
    </row>
    <row r="32" spans="1:3" ht="15" customHeight="1">
      <c r="A32" s="72"/>
      <c r="B32" s="181" t="s">
        <v>123</v>
      </c>
      <c r="C32" s="183">
        <v>78241.353255125505</v>
      </c>
    </row>
    <row r="33" spans="1:3" s="54" customFormat="1" ht="18.75" customHeight="1">
      <c r="A33" s="79"/>
      <c r="B33" s="80" t="s">
        <v>75</v>
      </c>
      <c r="C33" s="81">
        <f>SUM(C7:C32)</f>
        <v>9948016.4501953088</v>
      </c>
    </row>
    <row r="34" spans="1:3">
      <c r="B34" s="182" t="s">
        <v>124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2008</v>
      </c>
    </row>
    <row r="2" spans="1:5" ht="15.75" customHeight="1">
      <c r="A2" s="83" t="str">
        <f>Info!A4</f>
        <v>Referenzjahr 2012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FA_2012_20120430_alpha0.7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293184429</v>
      </c>
      <c r="C9" s="95">
        <f t="shared" ref="C9:C34" si="0">C$35</f>
        <v>7.0000000000000001E-3</v>
      </c>
      <c r="D9" s="96">
        <f t="shared" ref="D9:D34" si="1">B9*C9</f>
        <v>2052291.003</v>
      </c>
    </row>
    <row r="10" spans="1:5" ht="15" customHeight="1">
      <c r="A10" s="48" t="s">
        <v>50</v>
      </c>
      <c r="B10" s="97">
        <v>137706535.43799999</v>
      </c>
      <c r="C10" s="98">
        <f t="shared" si="0"/>
        <v>7.0000000000000001E-3</v>
      </c>
      <c r="D10" s="99">
        <f t="shared" si="1"/>
        <v>963945.74806599994</v>
      </c>
    </row>
    <row r="11" spans="1:5" ht="15" customHeight="1">
      <c r="A11" s="51" t="s">
        <v>51</v>
      </c>
      <c r="B11" s="100">
        <v>51116058.974210002</v>
      </c>
      <c r="C11" s="101">
        <f t="shared" si="0"/>
        <v>7.0000000000000001E-3</v>
      </c>
      <c r="D11" s="102">
        <f t="shared" si="1"/>
        <v>357812.41281947005</v>
      </c>
    </row>
    <row r="12" spans="1:5" ht="15" customHeight="1">
      <c r="A12" s="48" t="s">
        <v>52</v>
      </c>
      <c r="B12" s="97">
        <v>3855491.5290000001</v>
      </c>
      <c r="C12" s="98">
        <f t="shared" si="0"/>
        <v>7.0000000000000001E-3</v>
      </c>
      <c r="D12" s="99">
        <f t="shared" si="1"/>
        <v>26988.440703</v>
      </c>
    </row>
    <row r="13" spans="1:5" ht="15" customHeight="1">
      <c r="A13" s="51" t="s">
        <v>53</v>
      </c>
      <c r="B13" s="100">
        <v>60986731.489</v>
      </c>
      <c r="C13" s="101">
        <f t="shared" si="0"/>
        <v>7.0000000000000001E-3</v>
      </c>
      <c r="D13" s="102">
        <f t="shared" si="1"/>
        <v>426907.12042300001</v>
      </c>
    </row>
    <row r="14" spans="1:5" ht="15" customHeight="1">
      <c r="A14" s="48" t="s">
        <v>54</v>
      </c>
      <c r="B14" s="97">
        <v>6191352.5060000001</v>
      </c>
      <c r="C14" s="98">
        <f t="shared" si="0"/>
        <v>7.0000000000000001E-3</v>
      </c>
      <c r="D14" s="99">
        <f t="shared" si="1"/>
        <v>43339.467541999999</v>
      </c>
    </row>
    <row r="15" spans="1:5" ht="15" customHeight="1">
      <c r="A15" s="51" t="s">
        <v>55</v>
      </c>
      <c r="B15" s="100">
        <v>19784344.067000002</v>
      </c>
      <c r="C15" s="101">
        <f t="shared" si="0"/>
        <v>7.0000000000000001E-3</v>
      </c>
      <c r="D15" s="102">
        <f t="shared" si="1"/>
        <v>138490.40846900002</v>
      </c>
    </row>
    <row r="16" spans="1:5" ht="15" customHeight="1">
      <c r="A16" s="48" t="s">
        <v>56</v>
      </c>
      <c r="B16" s="97">
        <v>5584455.8430000003</v>
      </c>
      <c r="C16" s="98">
        <f t="shared" si="0"/>
        <v>7.0000000000000001E-3</v>
      </c>
      <c r="D16" s="99">
        <f t="shared" si="1"/>
        <v>39091.190901000002</v>
      </c>
    </row>
    <row r="17" spans="1:4" ht="15" customHeight="1">
      <c r="A17" s="51" t="s">
        <v>57</v>
      </c>
      <c r="B17" s="100">
        <v>39622785.987999998</v>
      </c>
      <c r="C17" s="101">
        <f t="shared" si="0"/>
        <v>7.0000000000000001E-3</v>
      </c>
      <c r="D17" s="102">
        <f t="shared" si="1"/>
        <v>277359.50191599998</v>
      </c>
    </row>
    <row r="18" spans="1:4" ht="15" customHeight="1">
      <c r="A18" s="48" t="s">
        <v>58</v>
      </c>
      <c r="B18" s="97">
        <v>23080414.708999999</v>
      </c>
      <c r="C18" s="98">
        <f t="shared" si="0"/>
        <v>7.0000000000000001E-3</v>
      </c>
      <c r="D18" s="99">
        <f t="shared" si="1"/>
        <v>161562.902963</v>
      </c>
    </row>
    <row r="19" spans="1:4" ht="15" customHeight="1">
      <c r="A19" s="51" t="s">
        <v>59</v>
      </c>
      <c r="B19" s="100">
        <v>20502858.515000001</v>
      </c>
      <c r="C19" s="101">
        <f t="shared" si="0"/>
        <v>7.0000000000000001E-3</v>
      </c>
      <c r="D19" s="102">
        <f t="shared" si="1"/>
        <v>143520.009605</v>
      </c>
    </row>
    <row r="20" spans="1:4" ht="15" customHeight="1">
      <c r="A20" s="48" t="s">
        <v>60</v>
      </c>
      <c r="B20" s="97">
        <v>42093172.127999999</v>
      </c>
      <c r="C20" s="98">
        <f t="shared" si="0"/>
        <v>7.0000000000000001E-3</v>
      </c>
      <c r="D20" s="99">
        <f t="shared" si="1"/>
        <v>294652.20489599998</v>
      </c>
    </row>
    <row r="21" spans="1:4" ht="15" customHeight="1">
      <c r="A21" s="51" t="s">
        <v>61</v>
      </c>
      <c r="B21" s="100">
        <v>33068026.364</v>
      </c>
      <c r="C21" s="101">
        <f t="shared" si="0"/>
        <v>7.0000000000000001E-3</v>
      </c>
      <c r="D21" s="102">
        <f t="shared" si="1"/>
        <v>231476.18454800002</v>
      </c>
    </row>
    <row r="22" spans="1:4" ht="15" customHeight="1">
      <c r="A22" s="48" t="s">
        <v>62</v>
      </c>
      <c r="B22" s="97">
        <v>9795186.9379999992</v>
      </c>
      <c r="C22" s="98">
        <f t="shared" si="0"/>
        <v>7.0000000000000001E-3</v>
      </c>
      <c r="D22" s="99">
        <f t="shared" si="1"/>
        <v>68566.308565999992</v>
      </c>
    </row>
    <row r="23" spans="1:4" ht="15" customHeight="1">
      <c r="A23" s="51" t="s">
        <v>63</v>
      </c>
      <c r="B23" s="100">
        <v>10446979.637</v>
      </c>
      <c r="C23" s="101">
        <f t="shared" si="0"/>
        <v>7.0000000000000001E-3</v>
      </c>
      <c r="D23" s="102">
        <f t="shared" si="1"/>
        <v>73128.857459000006</v>
      </c>
    </row>
    <row r="24" spans="1:4" ht="15" customHeight="1">
      <c r="A24" s="48" t="s">
        <v>64</v>
      </c>
      <c r="B24" s="97">
        <v>3378394.1860000002</v>
      </c>
      <c r="C24" s="98">
        <f t="shared" si="0"/>
        <v>7.0000000000000001E-3</v>
      </c>
      <c r="D24" s="99">
        <f t="shared" si="1"/>
        <v>23648.759302000002</v>
      </c>
    </row>
    <row r="25" spans="1:4" ht="15" customHeight="1">
      <c r="A25" s="51" t="s">
        <v>65</v>
      </c>
      <c r="B25" s="100">
        <v>74013830.379999995</v>
      </c>
      <c r="C25" s="101">
        <f t="shared" si="0"/>
        <v>7.0000000000000001E-3</v>
      </c>
      <c r="D25" s="102">
        <f t="shared" si="1"/>
        <v>518096.81266</v>
      </c>
    </row>
    <row r="26" spans="1:4" ht="15" customHeight="1">
      <c r="A26" s="48" t="s">
        <v>66</v>
      </c>
      <c r="B26" s="97">
        <v>40484242.924000002</v>
      </c>
      <c r="C26" s="98">
        <f t="shared" si="0"/>
        <v>7.0000000000000001E-3</v>
      </c>
      <c r="D26" s="99">
        <f t="shared" si="1"/>
        <v>283389.70046800002</v>
      </c>
    </row>
    <row r="27" spans="1:4" ht="15" customHeight="1">
      <c r="A27" s="51" t="s">
        <v>67</v>
      </c>
      <c r="B27" s="100">
        <v>85982696.834999993</v>
      </c>
      <c r="C27" s="101">
        <f t="shared" si="0"/>
        <v>7.0000000000000001E-3</v>
      </c>
      <c r="D27" s="102">
        <f t="shared" si="1"/>
        <v>601878.87784500001</v>
      </c>
    </row>
    <row r="28" spans="1:4" ht="15" customHeight="1">
      <c r="A28" s="48" t="s">
        <v>68</v>
      </c>
      <c r="B28" s="97">
        <v>36413410.899999999</v>
      </c>
      <c r="C28" s="98">
        <f t="shared" si="0"/>
        <v>7.0000000000000001E-3</v>
      </c>
      <c r="D28" s="99">
        <f t="shared" si="1"/>
        <v>254893.8763</v>
      </c>
    </row>
    <row r="29" spans="1:4" ht="15" customHeight="1">
      <c r="A29" s="51" t="s">
        <v>69</v>
      </c>
      <c r="B29" s="100">
        <v>45128906.163999997</v>
      </c>
      <c r="C29" s="101">
        <f t="shared" si="0"/>
        <v>7.0000000000000001E-3</v>
      </c>
      <c r="D29" s="102">
        <f t="shared" si="1"/>
        <v>315902.34314800001</v>
      </c>
    </row>
    <row r="30" spans="1:4" ht="15" customHeight="1">
      <c r="A30" s="48" t="s">
        <v>70</v>
      </c>
      <c r="B30" s="97">
        <v>102810313</v>
      </c>
      <c r="C30" s="98">
        <f t="shared" si="0"/>
        <v>7.0000000000000001E-3</v>
      </c>
      <c r="D30" s="99">
        <f t="shared" si="1"/>
        <v>719672.19099999999</v>
      </c>
    </row>
    <row r="31" spans="1:4" ht="15" customHeight="1">
      <c r="A31" s="51" t="s">
        <v>71</v>
      </c>
      <c r="B31" s="100">
        <v>36504279.247000001</v>
      </c>
      <c r="C31" s="101">
        <f t="shared" si="0"/>
        <v>7.0000000000000001E-3</v>
      </c>
      <c r="D31" s="102">
        <f t="shared" si="1"/>
        <v>255529.95472900002</v>
      </c>
    </row>
    <row r="32" spans="1:4" ht="15" customHeight="1">
      <c r="A32" s="48" t="s">
        <v>72</v>
      </c>
      <c r="B32" s="97">
        <v>15347603.435000001</v>
      </c>
      <c r="C32" s="98">
        <f t="shared" si="0"/>
        <v>7.0000000000000001E-3</v>
      </c>
      <c r="D32" s="99">
        <f t="shared" si="1"/>
        <v>107433.22404500001</v>
      </c>
    </row>
    <row r="33" spans="1:4" ht="15" customHeight="1">
      <c r="A33" s="51" t="s">
        <v>73</v>
      </c>
      <c r="B33" s="100">
        <v>76613772.233999997</v>
      </c>
      <c r="C33" s="101">
        <f t="shared" si="0"/>
        <v>7.0000000000000001E-3</v>
      </c>
      <c r="D33" s="102">
        <f t="shared" si="1"/>
        <v>536296.405638</v>
      </c>
    </row>
    <row r="34" spans="1:4" ht="15" customHeight="1">
      <c r="A34" s="48" t="s">
        <v>74</v>
      </c>
      <c r="B34" s="97">
        <v>5317236</v>
      </c>
      <c r="C34" s="98">
        <f t="shared" si="0"/>
        <v>7.0000000000000001E-3</v>
      </c>
      <c r="D34" s="99">
        <f t="shared" si="1"/>
        <v>37220.652000000002</v>
      </c>
    </row>
    <row r="35" spans="1:4" s="54" customFormat="1" ht="18.75" customHeight="1">
      <c r="A35" s="103" t="s">
        <v>75</v>
      </c>
      <c r="B35" s="104">
        <f>SUM(B9:B34)</f>
        <v>1279013508.4302101</v>
      </c>
      <c r="C35" s="105">
        <v>7.0000000000000001E-3</v>
      </c>
      <c r="D35" s="106">
        <f>SUM(D9:D34)</f>
        <v>8953094.5590114705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2008</v>
      </c>
      <c r="E1" s="109"/>
    </row>
    <row r="2" spans="1:7" ht="15.75" customHeight="1">
      <c r="A2" s="83" t="str">
        <f>Info!A4</f>
        <v>Referenzjahr 2012</v>
      </c>
      <c r="B2" s="110"/>
      <c r="C2" s="64"/>
      <c r="D2" s="60"/>
      <c r="E2" s="60"/>
    </row>
    <row r="3" spans="1:7">
      <c r="D3" s="21" t="str">
        <f>Info!$C$28</f>
        <v>FA_2012_20120430_alpha0.7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8947208.6999999993</v>
      </c>
      <c r="C9" s="45">
        <v>448505.20610000001</v>
      </c>
      <c r="D9" s="118">
        <f t="shared" ref="D9:D34" si="0">B9+C9</f>
        <v>9395713.9060999993</v>
      </c>
      <c r="F9" s="119" t="s">
        <v>90</v>
      </c>
      <c r="G9" s="120">
        <v>2.7E-2</v>
      </c>
    </row>
    <row r="10" spans="1:7">
      <c r="A10" s="48" t="s">
        <v>50</v>
      </c>
      <c r="B10" s="49">
        <v>4428302.9000000004</v>
      </c>
      <c r="C10" s="49">
        <v>210318.557</v>
      </c>
      <c r="D10" s="121">
        <f t="shared" si="0"/>
        <v>4638621.4570000004</v>
      </c>
      <c r="F10" s="119" t="s">
        <v>91</v>
      </c>
      <c r="G10" s="120">
        <v>8.7999999999999995E-2</v>
      </c>
    </row>
    <row r="11" spans="1:7">
      <c r="A11" s="51" t="s">
        <v>51</v>
      </c>
      <c r="B11" s="52">
        <v>1622623.9</v>
      </c>
      <c r="C11" s="52">
        <v>126349.43339999999</v>
      </c>
      <c r="D11" s="122">
        <f t="shared" si="0"/>
        <v>1748973.3333999999</v>
      </c>
      <c r="F11" s="119" t="s">
        <v>92</v>
      </c>
      <c r="G11" s="120">
        <v>0.125</v>
      </c>
    </row>
    <row r="12" spans="1:7">
      <c r="A12" s="48" t="s">
        <v>52</v>
      </c>
      <c r="B12" s="49">
        <v>127630.5</v>
      </c>
      <c r="C12" s="49">
        <v>772.5059</v>
      </c>
      <c r="D12" s="121">
        <f t="shared" si="0"/>
        <v>128403.0059</v>
      </c>
      <c r="F12" s="123" t="s">
        <v>93</v>
      </c>
      <c r="G12" s="124">
        <v>1</v>
      </c>
    </row>
    <row r="13" spans="1:7">
      <c r="A13" s="51" t="s">
        <v>53</v>
      </c>
      <c r="B13" s="52">
        <v>758677.3</v>
      </c>
      <c r="C13" s="52">
        <v>189113.5717</v>
      </c>
      <c r="D13" s="122">
        <f t="shared" si="0"/>
        <v>947790.87170000002</v>
      </c>
    </row>
    <row r="14" spans="1:7">
      <c r="A14" s="48" t="s">
        <v>54</v>
      </c>
      <c r="B14" s="49">
        <v>156109.20000000001</v>
      </c>
      <c r="C14" s="49">
        <v>4249.4884000000002</v>
      </c>
      <c r="D14" s="121">
        <f t="shared" si="0"/>
        <v>160358.68840000001</v>
      </c>
    </row>
    <row r="15" spans="1:7">
      <c r="A15" s="51" t="s">
        <v>55</v>
      </c>
      <c r="B15" s="52">
        <v>192271.2</v>
      </c>
      <c r="C15" s="52">
        <v>13034.0015</v>
      </c>
      <c r="D15" s="122">
        <f t="shared" si="0"/>
        <v>205305.20150000002</v>
      </c>
    </row>
    <row r="16" spans="1:7">
      <c r="A16" s="48" t="s">
        <v>56</v>
      </c>
      <c r="B16" s="49">
        <v>126918.7</v>
      </c>
      <c r="C16" s="49">
        <v>10748.8668</v>
      </c>
      <c r="D16" s="121">
        <f t="shared" si="0"/>
        <v>137667.5668</v>
      </c>
    </row>
    <row r="17" spans="1:4">
      <c r="A17" s="51" t="s">
        <v>57</v>
      </c>
      <c r="B17" s="52">
        <v>1901054.9</v>
      </c>
      <c r="C17" s="52">
        <v>1287709.0641000001</v>
      </c>
      <c r="D17" s="122">
        <f t="shared" si="0"/>
        <v>3188763.9641</v>
      </c>
    </row>
    <row r="18" spans="1:4">
      <c r="A18" s="48" t="s">
        <v>58</v>
      </c>
      <c r="B18" s="49">
        <v>1211306.5</v>
      </c>
      <c r="C18" s="49">
        <v>296095.00270000001</v>
      </c>
      <c r="D18" s="121">
        <f t="shared" si="0"/>
        <v>1507401.5027000001</v>
      </c>
    </row>
    <row r="19" spans="1:4">
      <c r="A19" s="51" t="s">
        <v>59</v>
      </c>
      <c r="B19" s="52">
        <v>1207575.2</v>
      </c>
      <c r="C19" s="52">
        <v>26329.6083</v>
      </c>
      <c r="D19" s="122">
        <f t="shared" si="0"/>
        <v>1233904.8082999999</v>
      </c>
    </row>
    <row r="20" spans="1:4">
      <c r="A20" s="48" t="s">
        <v>60</v>
      </c>
      <c r="B20" s="49">
        <v>1362204.2</v>
      </c>
      <c r="C20" s="49">
        <v>1655260.2679999999</v>
      </c>
      <c r="D20" s="121">
        <f t="shared" si="0"/>
        <v>3017464.4679999999</v>
      </c>
    </row>
    <row r="21" spans="1:4">
      <c r="A21" s="51" t="s">
        <v>61</v>
      </c>
      <c r="B21" s="52">
        <v>1352481.5</v>
      </c>
      <c r="C21" s="52">
        <v>64997.241000000002</v>
      </c>
      <c r="D21" s="122">
        <f t="shared" si="0"/>
        <v>1417478.7409999999</v>
      </c>
    </row>
    <row r="22" spans="1:4">
      <c r="A22" s="48" t="s">
        <v>62</v>
      </c>
      <c r="B22" s="49">
        <v>591839.9</v>
      </c>
      <c r="C22" s="49">
        <v>317905.53110000002</v>
      </c>
      <c r="D22" s="121">
        <f t="shared" si="0"/>
        <v>909745.43110000005</v>
      </c>
    </row>
    <row r="23" spans="1:4">
      <c r="A23" s="51" t="s">
        <v>63</v>
      </c>
      <c r="B23" s="52">
        <v>273913.59999999998</v>
      </c>
      <c r="C23" s="52">
        <v>7948.6016</v>
      </c>
      <c r="D23" s="122">
        <f t="shared" si="0"/>
        <v>281862.20159999997</v>
      </c>
    </row>
    <row r="24" spans="1:4">
      <c r="A24" s="48" t="s">
        <v>64</v>
      </c>
      <c r="B24" s="49">
        <v>77860.2</v>
      </c>
      <c r="C24" s="49">
        <v>4050.8557999999998</v>
      </c>
      <c r="D24" s="121">
        <f t="shared" si="0"/>
        <v>81911.055800000002</v>
      </c>
    </row>
    <row r="25" spans="1:4">
      <c r="A25" s="51" t="s">
        <v>65</v>
      </c>
      <c r="B25" s="52">
        <v>2761432.6</v>
      </c>
      <c r="C25" s="52">
        <v>95737.569399999993</v>
      </c>
      <c r="D25" s="122">
        <f t="shared" si="0"/>
        <v>2857170.1694</v>
      </c>
    </row>
    <row r="26" spans="1:4">
      <c r="A26" s="48" t="s">
        <v>66</v>
      </c>
      <c r="B26" s="49">
        <v>956014.4</v>
      </c>
      <c r="C26" s="49">
        <v>36066.387999999999</v>
      </c>
      <c r="D26" s="121">
        <f t="shared" si="0"/>
        <v>992080.78800000006</v>
      </c>
    </row>
    <row r="27" spans="1:4">
      <c r="A27" s="51" t="s">
        <v>67</v>
      </c>
      <c r="B27" s="52">
        <v>3185899.9</v>
      </c>
      <c r="C27" s="52">
        <v>30956.142100000001</v>
      </c>
      <c r="D27" s="122">
        <f t="shared" si="0"/>
        <v>3216856.0420999997</v>
      </c>
    </row>
    <row r="28" spans="1:4">
      <c r="A28" s="48" t="s">
        <v>68</v>
      </c>
      <c r="B28" s="49">
        <v>1171972.3</v>
      </c>
      <c r="C28" s="49">
        <v>11373.9175</v>
      </c>
      <c r="D28" s="121">
        <f t="shared" si="0"/>
        <v>1183346.2175</v>
      </c>
    </row>
    <row r="29" spans="1:4">
      <c r="A29" s="51" t="s">
        <v>69</v>
      </c>
      <c r="B29" s="52">
        <v>2410038.7999999998</v>
      </c>
      <c r="C29" s="52">
        <v>274729.90019999997</v>
      </c>
      <c r="D29" s="122">
        <f t="shared" si="0"/>
        <v>2684768.7001999998</v>
      </c>
    </row>
    <row r="30" spans="1:4">
      <c r="A30" s="48" t="s">
        <v>70</v>
      </c>
      <c r="B30" s="49">
        <v>4080431.1</v>
      </c>
      <c r="C30" s="49">
        <v>1725600.71</v>
      </c>
      <c r="D30" s="121">
        <f t="shared" si="0"/>
        <v>5806031.8100000005</v>
      </c>
    </row>
    <row r="31" spans="1:4">
      <c r="A31" s="51" t="s">
        <v>71</v>
      </c>
      <c r="B31" s="52">
        <v>1031678.3</v>
      </c>
      <c r="C31" s="52">
        <v>3453.9526000000001</v>
      </c>
      <c r="D31" s="122">
        <f t="shared" si="0"/>
        <v>1035132.2526</v>
      </c>
    </row>
    <row r="32" spans="1:4">
      <c r="A32" s="48" t="s">
        <v>72</v>
      </c>
      <c r="B32" s="49">
        <v>1622021.7</v>
      </c>
      <c r="C32" s="49">
        <v>334822.82760000002</v>
      </c>
      <c r="D32" s="121">
        <f t="shared" si="0"/>
        <v>1956844.5275999999</v>
      </c>
    </row>
    <row r="33" spans="1:6">
      <c r="A33" s="51" t="s">
        <v>73</v>
      </c>
      <c r="B33" s="52">
        <v>4255453.5999999996</v>
      </c>
      <c r="C33" s="52">
        <v>1212482.9110000001</v>
      </c>
      <c r="D33" s="122">
        <f t="shared" si="0"/>
        <v>5467936.5109999999</v>
      </c>
    </row>
    <row r="34" spans="1:6">
      <c r="A34" s="125" t="s">
        <v>74</v>
      </c>
      <c r="B34" s="49">
        <v>286458.7</v>
      </c>
      <c r="C34" s="49">
        <v>12376.415499999999</v>
      </c>
      <c r="D34" s="121">
        <f t="shared" si="0"/>
        <v>298835.11550000001</v>
      </c>
    </row>
    <row r="35" spans="1:6" s="54" customFormat="1">
      <c r="A35" s="55" t="s">
        <v>75</v>
      </c>
      <c r="B35" s="126">
        <f>SUM(B9:B34)</f>
        <v>46099379.799999997</v>
      </c>
      <c r="C35" s="126">
        <f>SUM(C9:C34)</f>
        <v>8400988.5373000018</v>
      </c>
      <c r="D35" s="57">
        <f>SUM(D9:D34)</f>
        <v>54500368.337299995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2008</v>
      </c>
      <c r="E1" s="20" t="str">
        <f>Info!A4</f>
        <v>Referenzjahr 2012</v>
      </c>
      <c r="I1" s="21" t="str">
        <f>Info!$C$28</f>
        <v>FA_2012_20120430_alpha0.7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67417.595000000001</v>
      </c>
      <c r="D7" s="45">
        <v>18225.99165</v>
      </c>
      <c r="E7" s="130">
        <f t="shared" ref="E7:E32" si="0">D7-C7</f>
        <v>-49191.603350000005</v>
      </c>
      <c r="F7" s="45">
        <v>3573665.2661899999</v>
      </c>
      <c r="G7" s="130">
        <f>NP!J7+QS!C7+JP!D9</f>
        <v>45204526.337743729</v>
      </c>
      <c r="H7" s="131">
        <f t="shared" ref="H7:H33" si="1">G7/F7</f>
        <v>12.649345411675263</v>
      </c>
      <c r="I7" s="132">
        <f t="shared" ref="I7:I32" si="2">E7*H7</f>
        <v>-622241.58212827204</v>
      </c>
    </row>
    <row r="8" spans="1:9">
      <c r="A8" s="60"/>
      <c r="B8" s="48" t="s">
        <v>50</v>
      </c>
      <c r="C8" s="49">
        <v>30906.945</v>
      </c>
      <c r="D8" s="49">
        <v>8887.5375000000004</v>
      </c>
      <c r="E8" s="133">
        <f t="shared" si="0"/>
        <v>-22019.407500000001</v>
      </c>
      <c r="F8" s="49">
        <v>1256011.0536400001</v>
      </c>
      <c r="G8" s="133">
        <f>NP!J8+QS!C8+JP!D10</f>
        <v>20289608.120640226</v>
      </c>
      <c r="H8" s="134">
        <f t="shared" si="1"/>
        <v>16.154004426823832</v>
      </c>
      <c r="I8" s="135">
        <f t="shared" si="2"/>
        <v>-355701.60623103788</v>
      </c>
    </row>
    <row r="9" spans="1:9">
      <c r="A9" s="60"/>
      <c r="B9" s="51" t="s">
        <v>51</v>
      </c>
      <c r="C9" s="52">
        <v>5844.0159999999996</v>
      </c>
      <c r="D9" s="52">
        <v>5695.6214</v>
      </c>
      <c r="E9" s="136">
        <f t="shared" si="0"/>
        <v>-148.39459999999963</v>
      </c>
      <c r="F9" s="52">
        <v>542971.89514000004</v>
      </c>
      <c r="G9" s="136">
        <f>NP!J9+QS!C9+JP!D11</f>
        <v>8050580.7177787228</v>
      </c>
      <c r="H9" s="137">
        <f t="shared" si="1"/>
        <v>14.826882919424326</v>
      </c>
      <c r="I9" s="138">
        <f t="shared" si="2"/>
        <v>-2200.2293600747994</v>
      </c>
    </row>
    <row r="10" spans="1:9">
      <c r="A10" s="60"/>
      <c r="B10" s="48" t="s">
        <v>52</v>
      </c>
      <c r="C10" s="49">
        <v>157.39230000000001</v>
      </c>
      <c r="D10" s="49">
        <v>559.96334999999999</v>
      </c>
      <c r="E10" s="133">
        <f t="shared" si="0"/>
        <v>402.57105000000001</v>
      </c>
      <c r="F10" s="49">
        <v>29973.409439999999</v>
      </c>
      <c r="G10" s="133">
        <f>NP!J10+QS!C10+JP!D12</f>
        <v>580623.86012290616</v>
      </c>
      <c r="H10" s="134">
        <f t="shared" si="1"/>
        <v>19.371298459896064</v>
      </c>
      <c r="I10" s="135">
        <f t="shared" si="2"/>
        <v>7798.3239608637414</v>
      </c>
    </row>
    <row r="11" spans="1:9">
      <c r="A11" s="60"/>
      <c r="B11" s="51" t="s">
        <v>53</v>
      </c>
      <c r="C11" s="52">
        <v>2273.9155000000001</v>
      </c>
      <c r="D11" s="52">
        <v>2054.1385500000001</v>
      </c>
      <c r="E11" s="136">
        <f t="shared" si="0"/>
        <v>-219.77694999999994</v>
      </c>
      <c r="F11" s="52">
        <v>554654.05935</v>
      </c>
      <c r="G11" s="136">
        <f>NP!J11+QS!C11+JP!D13</f>
        <v>6055389.6676733075</v>
      </c>
      <c r="H11" s="137">
        <f t="shared" si="1"/>
        <v>10.917417019844097</v>
      </c>
      <c r="I11" s="138">
        <f t="shared" si="2"/>
        <v>-2399.3966144994242</v>
      </c>
    </row>
    <row r="12" spans="1:9">
      <c r="A12" s="60"/>
      <c r="B12" s="48" t="s">
        <v>54</v>
      </c>
      <c r="C12" s="49">
        <v>507.67599999999999</v>
      </c>
      <c r="D12" s="49">
        <v>907.25615000000005</v>
      </c>
      <c r="E12" s="133">
        <f t="shared" si="0"/>
        <v>399.58015000000006</v>
      </c>
      <c r="F12" s="49">
        <v>55179.11376</v>
      </c>
      <c r="G12" s="133">
        <f>NP!J12+QS!C12+JP!D14</f>
        <v>777584.48520190618</v>
      </c>
      <c r="H12" s="134">
        <f t="shared" si="1"/>
        <v>14.092007504578417</v>
      </c>
      <c r="I12" s="135">
        <f t="shared" si="2"/>
        <v>5630.8864724805708</v>
      </c>
    </row>
    <row r="13" spans="1:9">
      <c r="A13" s="60"/>
      <c r="B13" s="51" t="s">
        <v>55</v>
      </c>
      <c r="C13" s="52">
        <v>634.17899999999997</v>
      </c>
      <c r="D13" s="52">
        <v>859.67439999999999</v>
      </c>
      <c r="E13" s="136">
        <f t="shared" si="0"/>
        <v>225.49540000000002</v>
      </c>
      <c r="F13" s="52">
        <v>120143.77099</v>
      </c>
      <c r="G13" s="136">
        <f>NP!J13+QS!C13+JP!D15</f>
        <v>1373556.6484173718</v>
      </c>
      <c r="H13" s="137">
        <f t="shared" si="1"/>
        <v>11.432608091947587</v>
      </c>
      <c r="I13" s="138">
        <f t="shared" si="2"/>
        <v>2578.0005347369583</v>
      </c>
    </row>
    <row r="14" spans="1:9">
      <c r="A14" s="60"/>
      <c r="B14" s="48" t="s">
        <v>56</v>
      </c>
      <c r="C14" s="49">
        <v>578.75599999999997</v>
      </c>
      <c r="D14" s="49">
        <v>1105.4838</v>
      </c>
      <c r="E14" s="133">
        <f t="shared" si="0"/>
        <v>526.7278</v>
      </c>
      <c r="F14" s="49">
        <v>45104.647810000002</v>
      </c>
      <c r="G14" s="133">
        <f>NP!J14+QS!C14+JP!D16</f>
        <v>701824.62907071249</v>
      </c>
      <c r="H14" s="134">
        <f t="shared" si="1"/>
        <v>15.559918171340057</v>
      </c>
      <c r="I14" s="135">
        <f t="shared" si="2"/>
        <v>8195.8414665699711</v>
      </c>
    </row>
    <row r="15" spans="1:9">
      <c r="A15" s="60"/>
      <c r="B15" s="51" t="s">
        <v>57</v>
      </c>
      <c r="C15" s="52">
        <v>1628.54585</v>
      </c>
      <c r="D15" s="52">
        <v>3066.7595500000002</v>
      </c>
      <c r="E15" s="136">
        <f t="shared" si="0"/>
        <v>1438.2137000000002</v>
      </c>
      <c r="F15" s="52">
        <v>1452162.68402</v>
      </c>
      <c r="G15" s="136">
        <f>NP!J15+QS!C15+JP!D17</f>
        <v>7983626.7378572747</v>
      </c>
      <c r="H15" s="137">
        <f t="shared" si="1"/>
        <v>5.4977495467355775</v>
      </c>
      <c r="I15" s="138">
        <f t="shared" si="2"/>
        <v>7906.9387172838988</v>
      </c>
    </row>
    <row r="16" spans="1:9">
      <c r="A16" s="60"/>
      <c r="B16" s="48" t="s">
        <v>58</v>
      </c>
      <c r="C16" s="49">
        <v>2858.7101499999999</v>
      </c>
      <c r="D16" s="49">
        <v>3309.1918000000001</v>
      </c>
      <c r="E16" s="133">
        <f t="shared" si="0"/>
        <v>450.48165000000017</v>
      </c>
      <c r="F16" s="49">
        <v>400773.51984000002</v>
      </c>
      <c r="G16" s="133">
        <f>NP!J16+QS!C16+JP!D18</f>
        <v>5742203.883831338</v>
      </c>
      <c r="H16" s="134">
        <f t="shared" si="1"/>
        <v>14.327802610621045</v>
      </c>
      <c r="I16" s="135">
        <f t="shared" si="2"/>
        <v>6454.4121609068789</v>
      </c>
    </row>
    <row r="17" spans="1:9">
      <c r="A17" s="60"/>
      <c r="B17" s="51" t="s">
        <v>59</v>
      </c>
      <c r="C17" s="52">
        <v>2686.8760000000002</v>
      </c>
      <c r="D17" s="52">
        <v>4940.1093499999997</v>
      </c>
      <c r="E17" s="136">
        <f t="shared" si="0"/>
        <v>2253.2333499999995</v>
      </c>
      <c r="F17" s="52">
        <v>321301.10839000001</v>
      </c>
      <c r="G17" s="136">
        <f>NP!J17+QS!C17+JP!D19</f>
        <v>5670264.3219209751</v>
      </c>
      <c r="H17" s="137">
        <f t="shared" si="1"/>
        <v>17.647820607697142</v>
      </c>
      <c r="I17" s="138">
        <f t="shared" si="2"/>
        <v>39764.657948080458</v>
      </c>
    </row>
    <row r="18" spans="1:9">
      <c r="A18" s="60"/>
      <c r="B18" s="48" t="s">
        <v>60</v>
      </c>
      <c r="C18" s="49">
        <v>6191.9960000000001</v>
      </c>
      <c r="D18" s="49">
        <v>12195.456249999999</v>
      </c>
      <c r="E18" s="133">
        <f t="shared" si="0"/>
        <v>6003.4602499999992</v>
      </c>
      <c r="F18" s="49">
        <v>1183342.10873</v>
      </c>
      <c r="G18" s="133">
        <f>NP!J18+QS!C18+JP!D20</f>
        <v>7974473.3022269718</v>
      </c>
      <c r="H18" s="134">
        <f t="shared" si="1"/>
        <v>6.7389415481761468</v>
      </c>
      <c r="I18" s="135">
        <f t="shared" si="2"/>
        <v>40456.967711548954</v>
      </c>
    </row>
    <row r="19" spans="1:9">
      <c r="A19" s="60"/>
      <c r="B19" s="51" t="s">
        <v>61</v>
      </c>
      <c r="C19" s="52">
        <v>3030.808</v>
      </c>
      <c r="D19" s="52">
        <v>2680.3036499999998</v>
      </c>
      <c r="E19" s="136">
        <f t="shared" si="0"/>
        <v>-350.50435000000016</v>
      </c>
      <c r="F19" s="52">
        <v>487286.14458000002</v>
      </c>
      <c r="G19" s="136">
        <f>NP!J19+QS!C19+JP!D21</f>
        <v>8008358.1776340082</v>
      </c>
      <c r="H19" s="137">
        <f t="shared" si="1"/>
        <v>16.434610888714154</v>
      </c>
      <c r="I19" s="138">
        <f t="shared" si="2"/>
        <v>-5760.4026070516793</v>
      </c>
    </row>
    <row r="20" spans="1:9">
      <c r="A20" s="60"/>
      <c r="B20" s="48" t="s">
        <v>62</v>
      </c>
      <c r="C20" s="49">
        <v>635.86905000000002</v>
      </c>
      <c r="D20" s="49">
        <v>1645.5355</v>
      </c>
      <c r="E20" s="133">
        <f t="shared" si="0"/>
        <v>1009.6664499999999</v>
      </c>
      <c r="F20" s="49">
        <v>230755.47141</v>
      </c>
      <c r="G20" s="133">
        <f>NP!J20+QS!C20+JP!D22</f>
        <v>2271186.8674093285</v>
      </c>
      <c r="H20" s="134">
        <f t="shared" si="1"/>
        <v>9.8423966007460155</v>
      </c>
      <c r="I20" s="135">
        <f t="shared" si="2"/>
        <v>9937.5376353672964</v>
      </c>
    </row>
    <row r="21" spans="1:9">
      <c r="A21" s="60"/>
      <c r="B21" s="51" t="s">
        <v>63</v>
      </c>
      <c r="C21" s="52">
        <v>929.07</v>
      </c>
      <c r="D21" s="52">
        <v>917.48934999999994</v>
      </c>
      <c r="E21" s="136">
        <f t="shared" si="0"/>
        <v>-11.580650000000105</v>
      </c>
      <c r="F21" s="52">
        <v>68657.386020000005</v>
      </c>
      <c r="G21" s="136">
        <f>NP!J21+QS!C21+JP!D23</f>
        <v>1220501.5140279653</v>
      </c>
      <c r="H21" s="137">
        <f t="shared" si="1"/>
        <v>17.776696503890072</v>
      </c>
      <c r="I21" s="138">
        <f t="shared" si="2"/>
        <v>-205.86570036777644</v>
      </c>
    </row>
    <row r="22" spans="1:9">
      <c r="A22" s="60"/>
      <c r="B22" s="48" t="s">
        <v>64</v>
      </c>
      <c r="C22" s="49">
        <v>146.49185</v>
      </c>
      <c r="D22" s="49">
        <v>240.96664999999999</v>
      </c>
      <c r="E22" s="133">
        <f t="shared" si="0"/>
        <v>94.474799999999988</v>
      </c>
      <c r="F22" s="49">
        <v>26356.525610000001</v>
      </c>
      <c r="G22" s="133">
        <f>NP!J22+QS!C22+JP!D24</f>
        <v>362110.01841674151</v>
      </c>
      <c r="H22" s="134">
        <f t="shared" si="1"/>
        <v>13.738913230632811</v>
      </c>
      <c r="I22" s="135">
        <f t="shared" si="2"/>
        <v>1297.9810796813886</v>
      </c>
    </row>
    <row r="23" spans="1:9">
      <c r="A23" s="60"/>
      <c r="B23" s="51" t="s">
        <v>65</v>
      </c>
      <c r="C23" s="52">
        <v>4076.9290000000001</v>
      </c>
      <c r="D23" s="52">
        <v>10278.749250000001</v>
      </c>
      <c r="E23" s="136">
        <f t="shared" si="0"/>
        <v>6201.8202500000007</v>
      </c>
      <c r="F23" s="52">
        <v>606767.73077000002</v>
      </c>
      <c r="G23" s="136">
        <f>NP!J23+QS!C23+JP!D25</f>
        <v>10565945.167690305</v>
      </c>
      <c r="H23" s="137">
        <f t="shared" si="1"/>
        <v>17.413492234140264</v>
      </c>
      <c r="I23" s="138">
        <f t="shared" si="2"/>
        <v>107995.34876090885</v>
      </c>
    </row>
    <row r="24" spans="1:9">
      <c r="A24" s="60"/>
      <c r="B24" s="48" t="s">
        <v>66</v>
      </c>
      <c r="C24" s="49">
        <v>248.27199999999999</v>
      </c>
      <c r="D24" s="49">
        <v>10971.11865</v>
      </c>
      <c r="E24" s="133">
        <f t="shared" si="0"/>
        <v>10722.846649999999</v>
      </c>
      <c r="F24" s="49">
        <v>221752.53883</v>
      </c>
      <c r="G24" s="133">
        <f>NP!J24+QS!C24+JP!D26</f>
        <v>4486078.854464815</v>
      </c>
      <c r="H24" s="134">
        <f t="shared" si="1"/>
        <v>20.230112710925642</v>
      </c>
      <c r="I24" s="135">
        <f t="shared" si="2"/>
        <v>216924.39631147144</v>
      </c>
    </row>
    <row r="25" spans="1:9">
      <c r="A25" s="60"/>
      <c r="B25" s="51" t="s">
        <v>67</v>
      </c>
      <c r="C25" s="52">
        <v>7063.9689500000004</v>
      </c>
      <c r="D25" s="52">
        <v>9918.7744500000008</v>
      </c>
      <c r="E25" s="136">
        <f t="shared" si="0"/>
        <v>2854.8055000000004</v>
      </c>
      <c r="F25" s="52">
        <v>856106.99236999999</v>
      </c>
      <c r="G25" s="136">
        <f>NP!J25+QS!C25+JP!D27</f>
        <v>14732206.488010287</v>
      </c>
      <c r="H25" s="137">
        <f t="shared" si="1"/>
        <v>17.208370705192408</v>
      </c>
      <c r="I25" s="138">
        <f t="shared" si="2"/>
        <v>49126.551335222175</v>
      </c>
    </row>
    <row r="26" spans="1:9">
      <c r="A26" s="60"/>
      <c r="B26" s="48" t="s">
        <v>68</v>
      </c>
      <c r="C26" s="49">
        <v>2615.0129999999999</v>
      </c>
      <c r="D26" s="49">
        <v>2894.5423500000002</v>
      </c>
      <c r="E26" s="133">
        <f t="shared" si="0"/>
        <v>279.52935000000025</v>
      </c>
      <c r="F26" s="49">
        <v>296246.91979000001</v>
      </c>
      <c r="G26" s="133">
        <f>NP!J26+QS!C26+JP!D28</f>
        <v>5354245.0033528786</v>
      </c>
      <c r="H26" s="134">
        <f t="shared" si="1"/>
        <v>18.073588772326584</v>
      </c>
      <c r="I26" s="135">
        <f t="shared" si="2"/>
        <v>5052.0985216957524</v>
      </c>
    </row>
    <row r="27" spans="1:9">
      <c r="A27" s="60"/>
      <c r="B27" s="51" t="s">
        <v>69</v>
      </c>
      <c r="C27" s="52">
        <v>2105.9664499999999</v>
      </c>
      <c r="D27" s="52">
        <v>15136.543750000001</v>
      </c>
      <c r="E27" s="136">
        <f t="shared" si="0"/>
        <v>13030.577300000001</v>
      </c>
      <c r="F27" s="52">
        <v>611000.86095999996</v>
      </c>
      <c r="G27" s="136">
        <f>NP!J27+QS!C27+JP!D29</f>
        <v>9425959.7576569151</v>
      </c>
      <c r="H27" s="137">
        <f t="shared" si="1"/>
        <v>15.427080974725499</v>
      </c>
      <c r="I27" s="138">
        <f t="shared" si="2"/>
        <v>201023.77115451996</v>
      </c>
    </row>
    <row r="28" spans="1:9">
      <c r="A28" s="60"/>
      <c r="B28" s="48" t="s">
        <v>70</v>
      </c>
      <c r="C28" s="49">
        <v>2936.319</v>
      </c>
      <c r="D28" s="49">
        <v>15460.664500000001</v>
      </c>
      <c r="E28" s="133">
        <f t="shared" si="0"/>
        <v>12524.345500000001</v>
      </c>
      <c r="F28" s="49">
        <v>1678122.79109</v>
      </c>
      <c r="G28" s="133">
        <f>NP!J28+QS!C28+JP!D30</f>
        <v>21555281.794366404</v>
      </c>
      <c r="H28" s="134">
        <f t="shared" si="1"/>
        <v>12.844877567252089</v>
      </c>
      <c r="I28" s="135">
        <f t="shared" si="2"/>
        <v>160873.68455746467</v>
      </c>
    </row>
    <row r="29" spans="1:9">
      <c r="A29" s="60"/>
      <c r="B29" s="51" t="s">
        <v>71</v>
      </c>
      <c r="C29" s="52">
        <v>1122.9469999999999</v>
      </c>
      <c r="D29" s="52">
        <v>9405.5577499999999</v>
      </c>
      <c r="E29" s="136">
        <f t="shared" si="0"/>
        <v>8282.6107499999998</v>
      </c>
      <c r="F29" s="52">
        <v>271584.36517</v>
      </c>
      <c r="G29" s="136">
        <f>NP!J29+QS!C29+JP!D31</f>
        <v>5845370.554200151</v>
      </c>
      <c r="H29" s="137">
        <f t="shared" si="1"/>
        <v>21.523221892914208</v>
      </c>
      <c r="I29" s="138">
        <f t="shared" si="2"/>
        <v>178268.46902488655</v>
      </c>
    </row>
    <row r="30" spans="1:9">
      <c r="A30" s="60"/>
      <c r="B30" s="48" t="s">
        <v>72</v>
      </c>
      <c r="C30" s="49">
        <v>1888.403</v>
      </c>
      <c r="D30" s="49">
        <v>2217.8888999999999</v>
      </c>
      <c r="E30" s="133">
        <f t="shared" si="0"/>
        <v>329.4858999999999</v>
      </c>
      <c r="F30" s="49">
        <v>294615.41210999998</v>
      </c>
      <c r="G30" s="133">
        <f>NP!J30+QS!C30+JP!D32</f>
        <v>4902402.8927230276</v>
      </c>
      <c r="H30" s="134">
        <f t="shared" si="1"/>
        <v>16.640008265733996</v>
      </c>
      <c r="I30" s="135">
        <f t="shared" si="2"/>
        <v>5482.648099442803</v>
      </c>
    </row>
    <row r="31" spans="1:9">
      <c r="A31" s="60"/>
      <c r="B31" s="51" t="s">
        <v>73</v>
      </c>
      <c r="C31" s="52">
        <v>11242.86375</v>
      </c>
      <c r="D31" s="52">
        <v>15667.377200000001</v>
      </c>
      <c r="E31" s="136">
        <f t="shared" si="0"/>
        <v>4424.5134500000004</v>
      </c>
      <c r="F31" s="52">
        <v>2353515.7083999999</v>
      </c>
      <c r="G31" s="136">
        <f>NP!J31+QS!C31+JP!D33</f>
        <v>19416076.61630192</v>
      </c>
      <c r="H31" s="137">
        <f t="shared" si="1"/>
        <v>8.2498181537533188</v>
      </c>
      <c r="I31" s="138">
        <f t="shared" si="2"/>
        <v>36501.431381335729</v>
      </c>
    </row>
    <row r="32" spans="1:9">
      <c r="A32" s="60"/>
      <c r="B32" s="48" t="s">
        <v>74</v>
      </c>
      <c r="C32" s="49">
        <v>311.65480000000002</v>
      </c>
      <c r="D32" s="49">
        <v>798.48294999999996</v>
      </c>
      <c r="E32" s="133">
        <f t="shared" si="0"/>
        <v>486.82814999999994</v>
      </c>
      <c r="F32" s="49">
        <v>67243.78314</v>
      </c>
      <c r="G32" s="133">
        <f>NP!J32+QS!C32+JP!D34</f>
        <v>1258660.9687551255</v>
      </c>
      <c r="H32" s="134">
        <f t="shared" si="1"/>
        <v>18.717878590123679</v>
      </c>
      <c r="I32" s="135">
        <f t="shared" si="2"/>
        <v>9112.390205954518</v>
      </c>
    </row>
    <row r="33" spans="1:9" s="54" customFormat="1">
      <c r="A33" s="59"/>
      <c r="B33" s="55" t="s">
        <v>75</v>
      </c>
      <c r="C33" s="56">
        <f>SUM(C7:C32)</f>
        <v>160041.17864999999</v>
      </c>
      <c r="D33" s="56">
        <f>SUM(D7:D32)</f>
        <v>160041.17865000002</v>
      </c>
      <c r="E33" s="56">
        <f>SUM(E7:E32)</f>
        <v>-4.1268322092946619E-11</v>
      </c>
      <c r="F33" s="56">
        <f>SUM(F7:F32)</f>
        <v>17605295.267549999</v>
      </c>
      <c r="G33" s="56">
        <f>SUM(G7:G32)</f>
        <v>219808647.38749534</v>
      </c>
      <c r="H33" s="139">
        <f t="shared" si="1"/>
        <v>12.485371250355888</v>
      </c>
      <c r="I33" s="57">
        <f>SUM(I7:I32)</f>
        <v>111873.25439911884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2008</v>
      </c>
      <c r="C1" s="141"/>
      <c r="D1" s="142" t="str">
        <f>Info!A4</f>
        <v>Referenzjahr 2012</v>
      </c>
      <c r="E1" s="143"/>
      <c r="F1" s="143"/>
      <c r="H1" s="21" t="str">
        <f>Info!$C$28</f>
        <v>FA_2012_20120430_alpha0.7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2008</v>
      </c>
      <c r="D5" s="144">
        <f>QS!D1</f>
        <v>2008</v>
      </c>
      <c r="E5" s="144">
        <f>VERM!E1</f>
        <v>2008</v>
      </c>
      <c r="F5" s="144">
        <f>JP!D1</f>
        <v>2008</v>
      </c>
      <c r="G5" s="144">
        <f>REPART!D1</f>
        <v>2008</v>
      </c>
      <c r="H5" s="145">
        <f>Info!$C$31</f>
        <v>2008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34207091.100000001</v>
      </c>
      <c r="D7" s="130">
        <f>QS!C7</f>
        <v>1601721.3316437299</v>
      </c>
      <c r="E7" s="130">
        <f>VERM!D9</f>
        <v>2052291.003</v>
      </c>
      <c r="F7" s="146">
        <f>JP!D9</f>
        <v>9395713.9060999993</v>
      </c>
      <c r="G7" s="130">
        <f>REPART!I7</f>
        <v>-622241.58212827204</v>
      </c>
      <c r="H7" s="132">
        <f t="shared" ref="H7:H32" si="0">SUM(C7:G7)</f>
        <v>46634575.758615457</v>
      </c>
      <c r="J7" s="147"/>
    </row>
    <row r="8" spans="1:10">
      <c r="B8" s="48" t="s">
        <v>50</v>
      </c>
      <c r="C8" s="133">
        <f>NP!J8</f>
        <v>15084982.300000003</v>
      </c>
      <c r="D8" s="133">
        <f>QS!C8</f>
        <v>566004.36364022002</v>
      </c>
      <c r="E8" s="133">
        <f>VERM!D10</f>
        <v>963945.74806599994</v>
      </c>
      <c r="F8" s="148">
        <f>JP!D10</f>
        <v>4638621.4570000004</v>
      </c>
      <c r="G8" s="133">
        <f>REPART!I8</f>
        <v>-355701.60623103788</v>
      </c>
      <c r="H8" s="135">
        <f t="shared" si="0"/>
        <v>20897852.262475189</v>
      </c>
      <c r="J8" s="147"/>
    </row>
    <row r="9" spans="1:10">
      <c r="B9" s="51" t="s">
        <v>51</v>
      </c>
      <c r="C9" s="136">
        <f>NP!J9</f>
        <v>6065954.8000000007</v>
      </c>
      <c r="D9" s="136">
        <f>QS!C9</f>
        <v>235652.58437872201</v>
      </c>
      <c r="E9" s="136">
        <f>VERM!D11</f>
        <v>357812.41281947005</v>
      </c>
      <c r="F9" s="149">
        <f>JP!D11</f>
        <v>1748973.3333999999</v>
      </c>
      <c r="G9" s="136">
        <f>REPART!I9</f>
        <v>-2200.2293600747994</v>
      </c>
      <c r="H9" s="138">
        <f t="shared" si="0"/>
        <v>8406192.9012381174</v>
      </c>
      <c r="J9" s="147"/>
    </row>
    <row r="10" spans="1:10">
      <c r="B10" s="48" t="s">
        <v>52</v>
      </c>
      <c r="C10" s="133">
        <f>NP!J10</f>
        <v>427578.5</v>
      </c>
      <c r="D10" s="133">
        <f>QS!C10</f>
        <v>24642.3542229062</v>
      </c>
      <c r="E10" s="133">
        <f>VERM!D12</f>
        <v>26988.440703</v>
      </c>
      <c r="F10" s="148">
        <f>JP!D12</f>
        <v>128403.0059</v>
      </c>
      <c r="G10" s="133">
        <f>REPART!I10</f>
        <v>7798.3239608637414</v>
      </c>
      <c r="H10" s="135">
        <f t="shared" si="0"/>
        <v>615410.62478676997</v>
      </c>
      <c r="J10" s="147"/>
    </row>
    <row r="11" spans="1:10">
      <c r="B11" s="51" t="s">
        <v>53</v>
      </c>
      <c r="C11" s="136">
        <f>NP!J11</f>
        <v>4994902.5</v>
      </c>
      <c r="D11" s="136">
        <f>QS!C11</f>
        <v>112696.295973307</v>
      </c>
      <c r="E11" s="136">
        <f>VERM!D13</f>
        <v>426907.12042300001</v>
      </c>
      <c r="F11" s="149">
        <f>JP!D13</f>
        <v>947790.87170000002</v>
      </c>
      <c r="G11" s="136">
        <f>REPART!I11</f>
        <v>-2399.3966144994242</v>
      </c>
      <c r="H11" s="138">
        <f t="shared" si="0"/>
        <v>6479897.3914818084</v>
      </c>
      <c r="J11" s="147"/>
    </row>
    <row r="12" spans="1:10">
      <c r="B12" s="48" t="s">
        <v>54</v>
      </c>
      <c r="C12" s="133">
        <f>NP!J12</f>
        <v>592625.80000000005</v>
      </c>
      <c r="D12" s="133">
        <f>QS!C12</f>
        <v>24599.9968019062</v>
      </c>
      <c r="E12" s="133">
        <f>VERM!D14</f>
        <v>43339.467541999999</v>
      </c>
      <c r="F12" s="148">
        <f>JP!D14</f>
        <v>160358.68840000001</v>
      </c>
      <c r="G12" s="133">
        <f>REPART!I12</f>
        <v>5630.8864724805708</v>
      </c>
      <c r="H12" s="135">
        <f t="shared" si="0"/>
        <v>826554.83921638678</v>
      </c>
      <c r="J12" s="147"/>
    </row>
    <row r="13" spans="1:10">
      <c r="B13" s="51" t="s">
        <v>55</v>
      </c>
      <c r="C13" s="136">
        <f>NP!J13</f>
        <v>1146128.3999999999</v>
      </c>
      <c r="D13" s="136">
        <f>QS!C13</f>
        <v>22123.046917371899</v>
      </c>
      <c r="E13" s="136">
        <f>VERM!D15</f>
        <v>138490.40846900002</v>
      </c>
      <c r="F13" s="149">
        <f>JP!D15</f>
        <v>205305.20150000002</v>
      </c>
      <c r="G13" s="136">
        <f>REPART!I13</f>
        <v>2578.0005347369583</v>
      </c>
      <c r="H13" s="138">
        <f t="shared" si="0"/>
        <v>1514625.0574211087</v>
      </c>
      <c r="J13" s="147"/>
    </row>
    <row r="14" spans="1:10">
      <c r="B14" s="48" t="s">
        <v>56</v>
      </c>
      <c r="C14" s="133">
        <f>NP!J14</f>
        <v>538494.5</v>
      </c>
      <c r="D14" s="133">
        <f>QS!C14</f>
        <v>25662.5622707125</v>
      </c>
      <c r="E14" s="133">
        <f>VERM!D16</f>
        <v>39091.190901000002</v>
      </c>
      <c r="F14" s="148">
        <f>JP!D16</f>
        <v>137667.5668</v>
      </c>
      <c r="G14" s="133">
        <f>REPART!I14</f>
        <v>8195.8414665699711</v>
      </c>
      <c r="H14" s="135">
        <f t="shared" si="0"/>
        <v>749111.66143828246</v>
      </c>
      <c r="J14" s="147"/>
    </row>
    <row r="15" spans="1:10">
      <c r="B15" s="51" t="s">
        <v>57</v>
      </c>
      <c r="C15" s="136">
        <f>NP!J15</f>
        <v>4591107</v>
      </c>
      <c r="D15" s="136">
        <f>QS!C15</f>
        <v>203755.77375727499</v>
      </c>
      <c r="E15" s="136">
        <f>VERM!D17</f>
        <v>277359.50191599998</v>
      </c>
      <c r="F15" s="149">
        <f>JP!D17</f>
        <v>3188763.9641</v>
      </c>
      <c r="G15" s="136">
        <f>REPART!I15</f>
        <v>7906.9387172838988</v>
      </c>
      <c r="H15" s="138">
        <f t="shared" si="0"/>
        <v>8268893.1784905596</v>
      </c>
      <c r="J15" s="147"/>
    </row>
    <row r="16" spans="1:10">
      <c r="B16" s="48" t="s">
        <v>58</v>
      </c>
      <c r="C16" s="133">
        <f>NP!J16</f>
        <v>4061813.4999999995</v>
      </c>
      <c r="D16" s="133">
        <f>QS!C16</f>
        <v>172988.88113133801</v>
      </c>
      <c r="E16" s="133">
        <f>VERM!D18</f>
        <v>161562.902963</v>
      </c>
      <c r="F16" s="148">
        <f>JP!D18</f>
        <v>1507401.5027000001</v>
      </c>
      <c r="G16" s="133">
        <f>REPART!I16</f>
        <v>6454.4121609068789</v>
      </c>
      <c r="H16" s="135">
        <f t="shared" si="0"/>
        <v>5910221.1989552453</v>
      </c>
      <c r="J16" s="147"/>
    </row>
    <row r="17" spans="2:10">
      <c r="B17" s="51" t="s">
        <v>59</v>
      </c>
      <c r="C17" s="136">
        <f>NP!J17</f>
        <v>4288401.4000000004</v>
      </c>
      <c r="D17" s="136">
        <f>QS!C17</f>
        <v>147958.113620975</v>
      </c>
      <c r="E17" s="136">
        <f>VERM!D19</f>
        <v>143520.009605</v>
      </c>
      <c r="F17" s="149">
        <f>JP!D19</f>
        <v>1233904.8082999999</v>
      </c>
      <c r="G17" s="136">
        <f>REPART!I17</f>
        <v>39764.657948080458</v>
      </c>
      <c r="H17" s="138">
        <f t="shared" si="0"/>
        <v>5853548.9894740554</v>
      </c>
      <c r="J17" s="147"/>
    </row>
    <row r="18" spans="2:10">
      <c r="B18" s="48" t="s">
        <v>60</v>
      </c>
      <c r="C18" s="133">
        <f>NP!J18</f>
        <v>4341824.6000000006</v>
      </c>
      <c r="D18" s="133">
        <f>QS!C18</f>
        <v>615184.23422697198</v>
      </c>
      <c r="E18" s="133">
        <f>VERM!D20</f>
        <v>294652.20489599998</v>
      </c>
      <c r="F18" s="148">
        <f>JP!D20</f>
        <v>3017464.4679999999</v>
      </c>
      <c r="G18" s="133">
        <f>REPART!I18</f>
        <v>40456.967711548954</v>
      </c>
      <c r="H18" s="135">
        <f t="shared" si="0"/>
        <v>8309582.4748345222</v>
      </c>
      <c r="J18" s="147"/>
    </row>
    <row r="19" spans="2:10">
      <c r="B19" s="51" t="s">
        <v>61</v>
      </c>
      <c r="C19" s="136">
        <f>NP!J19</f>
        <v>6244609.3000000007</v>
      </c>
      <c r="D19" s="136">
        <f>QS!C19</f>
        <v>346270.13663400698</v>
      </c>
      <c r="E19" s="136">
        <f>VERM!D21</f>
        <v>231476.18454800002</v>
      </c>
      <c r="F19" s="149">
        <f>JP!D21</f>
        <v>1417478.7409999999</v>
      </c>
      <c r="G19" s="136">
        <f>REPART!I19</f>
        <v>-5760.4026070516793</v>
      </c>
      <c r="H19" s="138">
        <f t="shared" si="0"/>
        <v>8234073.9595749564</v>
      </c>
      <c r="J19" s="147"/>
    </row>
    <row r="20" spans="2:10">
      <c r="B20" s="48" t="s">
        <v>62</v>
      </c>
      <c r="C20" s="133">
        <f>NP!J20</f>
        <v>1227541.5000000002</v>
      </c>
      <c r="D20" s="133">
        <f>QS!C20</f>
        <v>133899.93630932801</v>
      </c>
      <c r="E20" s="133">
        <f>VERM!D22</f>
        <v>68566.308565999992</v>
      </c>
      <c r="F20" s="148">
        <f>JP!D22</f>
        <v>909745.43110000005</v>
      </c>
      <c r="G20" s="133">
        <f>REPART!I20</f>
        <v>9937.5376353672964</v>
      </c>
      <c r="H20" s="135">
        <f t="shared" si="0"/>
        <v>2349690.7136106957</v>
      </c>
      <c r="J20" s="147"/>
    </row>
    <row r="21" spans="2:10">
      <c r="B21" s="51" t="s">
        <v>63</v>
      </c>
      <c r="C21" s="136">
        <f>NP!J21</f>
        <v>901632.6</v>
      </c>
      <c r="D21" s="136">
        <f>QS!C21</f>
        <v>37006.712427965198</v>
      </c>
      <c r="E21" s="136">
        <f>VERM!D23</f>
        <v>73128.857459000006</v>
      </c>
      <c r="F21" s="149">
        <f>JP!D23</f>
        <v>281862.20159999997</v>
      </c>
      <c r="G21" s="136">
        <f>REPART!I21</f>
        <v>-205.86570036777644</v>
      </c>
      <c r="H21" s="138">
        <f t="shared" si="0"/>
        <v>1293424.5057865973</v>
      </c>
      <c r="J21" s="147"/>
    </row>
    <row r="22" spans="2:10">
      <c r="B22" s="48" t="s">
        <v>64</v>
      </c>
      <c r="C22" s="133">
        <f>NP!J22</f>
        <v>271966.40000000002</v>
      </c>
      <c r="D22" s="133">
        <f>QS!C22</f>
        <v>8232.5626167415194</v>
      </c>
      <c r="E22" s="133">
        <f>VERM!D24</f>
        <v>23648.759302000002</v>
      </c>
      <c r="F22" s="148">
        <f>JP!D24</f>
        <v>81911.055800000002</v>
      </c>
      <c r="G22" s="133">
        <f>REPART!I22</f>
        <v>1297.9810796813886</v>
      </c>
      <c r="H22" s="135">
        <f t="shared" si="0"/>
        <v>387056.75879842293</v>
      </c>
      <c r="J22" s="147"/>
    </row>
    <row r="23" spans="2:10">
      <c r="B23" s="51" t="s">
        <v>65</v>
      </c>
      <c r="C23" s="136">
        <f>NP!J23</f>
        <v>7265321.2000000002</v>
      </c>
      <c r="D23" s="136">
        <f>QS!C23</f>
        <v>443453.79829030501</v>
      </c>
      <c r="E23" s="136">
        <f>VERM!D25</f>
        <v>518096.81266</v>
      </c>
      <c r="F23" s="149">
        <f>JP!D25</f>
        <v>2857170.1694</v>
      </c>
      <c r="G23" s="136">
        <f>REPART!I23</f>
        <v>107995.34876090885</v>
      </c>
      <c r="H23" s="138">
        <f t="shared" si="0"/>
        <v>11192037.329111213</v>
      </c>
      <c r="J23" s="147"/>
    </row>
    <row r="24" spans="2:10">
      <c r="B24" s="48" t="s">
        <v>66</v>
      </c>
      <c r="C24" s="133">
        <f>NP!J24</f>
        <v>3158399.3</v>
      </c>
      <c r="D24" s="133">
        <f>QS!C24</f>
        <v>335598.76646481501</v>
      </c>
      <c r="E24" s="133">
        <f>VERM!D26</f>
        <v>283389.70046800002</v>
      </c>
      <c r="F24" s="148">
        <f>JP!D26</f>
        <v>992080.78800000006</v>
      </c>
      <c r="G24" s="133">
        <f>REPART!I24</f>
        <v>216924.39631147144</v>
      </c>
      <c r="H24" s="135">
        <f t="shared" si="0"/>
        <v>4986392.9512442863</v>
      </c>
      <c r="J24" s="147"/>
    </row>
    <row r="25" spans="2:10">
      <c r="B25" s="51" t="s">
        <v>67</v>
      </c>
      <c r="C25" s="136">
        <f>NP!J25</f>
        <v>11039095.599999998</v>
      </c>
      <c r="D25" s="136">
        <f>QS!C25</f>
        <v>476254.84591029002</v>
      </c>
      <c r="E25" s="136">
        <f>VERM!D27</f>
        <v>601878.87784500001</v>
      </c>
      <c r="F25" s="149">
        <f>JP!D27</f>
        <v>3216856.0420999997</v>
      </c>
      <c r="G25" s="136">
        <f>REPART!I25</f>
        <v>49126.551335222175</v>
      </c>
      <c r="H25" s="138">
        <f t="shared" si="0"/>
        <v>15383211.917190511</v>
      </c>
      <c r="J25" s="147"/>
    </row>
    <row r="26" spans="2:10">
      <c r="B26" s="48" t="s">
        <v>68</v>
      </c>
      <c r="C26" s="133">
        <f>NP!J26</f>
        <v>3957108.7</v>
      </c>
      <c r="D26" s="133">
        <f>QS!C26</f>
        <v>213790.08585287799</v>
      </c>
      <c r="E26" s="133">
        <f>VERM!D28</f>
        <v>254893.8763</v>
      </c>
      <c r="F26" s="148">
        <f>JP!D28</f>
        <v>1183346.2175</v>
      </c>
      <c r="G26" s="133">
        <f>REPART!I26</f>
        <v>5052.0985216957524</v>
      </c>
      <c r="H26" s="135">
        <f t="shared" si="0"/>
        <v>5614190.9781745737</v>
      </c>
      <c r="J26" s="147"/>
    </row>
    <row r="27" spans="2:10">
      <c r="B27" s="51" t="s">
        <v>69</v>
      </c>
      <c r="C27" s="136">
        <f>NP!J27</f>
        <v>6018307.6000000006</v>
      </c>
      <c r="D27" s="136">
        <f>QS!C27</f>
        <v>722883.45745691506</v>
      </c>
      <c r="E27" s="136">
        <f>VERM!D29</f>
        <v>315902.34314800001</v>
      </c>
      <c r="F27" s="149">
        <f>JP!D29</f>
        <v>2684768.7001999998</v>
      </c>
      <c r="G27" s="136">
        <f>REPART!I27</f>
        <v>201023.77115451996</v>
      </c>
      <c r="H27" s="138">
        <f t="shared" si="0"/>
        <v>9942885.871959433</v>
      </c>
      <c r="J27" s="147"/>
    </row>
    <row r="28" spans="2:10">
      <c r="B28" s="48" t="s">
        <v>70</v>
      </c>
      <c r="C28" s="133">
        <f>NP!J28</f>
        <v>14756186.800000001</v>
      </c>
      <c r="D28" s="133">
        <f>QS!C28</f>
        <v>993063.18436640501</v>
      </c>
      <c r="E28" s="133">
        <f>VERM!D30</f>
        <v>719672.19099999999</v>
      </c>
      <c r="F28" s="148">
        <f>JP!D30</f>
        <v>5806031.8100000005</v>
      </c>
      <c r="G28" s="133">
        <f>REPART!I28</f>
        <v>160873.68455746467</v>
      </c>
      <c r="H28" s="135">
        <f t="shared" si="0"/>
        <v>22435827.669923868</v>
      </c>
      <c r="J28" s="147"/>
    </row>
    <row r="29" spans="2:10">
      <c r="B29" s="51" t="s">
        <v>71</v>
      </c>
      <c r="C29" s="136">
        <f>NP!J29</f>
        <v>4474522.2000000011</v>
      </c>
      <c r="D29" s="136">
        <f>QS!C29</f>
        <v>335716.10160015</v>
      </c>
      <c r="E29" s="136">
        <f>VERM!D31</f>
        <v>255529.95472900002</v>
      </c>
      <c r="F29" s="149">
        <f>JP!D31</f>
        <v>1035132.2526</v>
      </c>
      <c r="G29" s="136">
        <f>REPART!I29</f>
        <v>178268.46902488655</v>
      </c>
      <c r="H29" s="138">
        <f t="shared" si="0"/>
        <v>6279168.9779540375</v>
      </c>
      <c r="J29" s="147"/>
    </row>
    <row r="30" spans="2:10">
      <c r="B30" s="48" t="s">
        <v>72</v>
      </c>
      <c r="C30" s="133">
        <f>NP!J30</f>
        <v>2749136.5</v>
      </c>
      <c r="D30" s="133">
        <f>QS!C30</f>
        <v>196421.86512302799</v>
      </c>
      <c r="E30" s="133">
        <f>VERM!D32</f>
        <v>107433.22404500001</v>
      </c>
      <c r="F30" s="148">
        <f>JP!D32</f>
        <v>1956844.5275999999</v>
      </c>
      <c r="G30" s="133">
        <f>REPART!I30</f>
        <v>5482.648099442803</v>
      </c>
      <c r="H30" s="135">
        <f t="shared" si="0"/>
        <v>5015318.7648674706</v>
      </c>
      <c r="J30" s="147"/>
    </row>
    <row r="31" spans="2:10">
      <c r="B31" s="51" t="s">
        <v>73</v>
      </c>
      <c r="C31" s="136">
        <f>NP!J31</f>
        <v>12073946</v>
      </c>
      <c r="D31" s="136">
        <f>QS!C31</f>
        <v>1874194.1053019201</v>
      </c>
      <c r="E31" s="136">
        <f>VERM!D33</f>
        <v>536296.405638</v>
      </c>
      <c r="F31" s="149">
        <f>JP!D33</f>
        <v>5467936.5109999999</v>
      </c>
      <c r="G31" s="136">
        <f>REPART!I31</f>
        <v>36501.431381335729</v>
      </c>
      <c r="H31" s="138">
        <f t="shared" si="0"/>
        <v>19988874.453321256</v>
      </c>
      <c r="J31" s="147"/>
    </row>
    <row r="32" spans="2:10">
      <c r="B32" s="48" t="s">
        <v>74</v>
      </c>
      <c r="C32" s="133">
        <f>NP!J32</f>
        <v>881584.50000000012</v>
      </c>
      <c r="D32" s="133">
        <f>QS!C32</f>
        <v>78241.353255125505</v>
      </c>
      <c r="E32" s="133">
        <f>VERM!D34</f>
        <v>37220.652000000002</v>
      </c>
      <c r="F32" s="148">
        <f>JP!D34</f>
        <v>298835.11550000001</v>
      </c>
      <c r="G32" s="133">
        <f>REPART!I32</f>
        <v>9112.390205954518</v>
      </c>
      <c r="H32" s="135">
        <f t="shared" si="0"/>
        <v>1304994.01096108</v>
      </c>
      <c r="J32" s="147"/>
    </row>
    <row r="33" spans="1:10">
      <c r="A33" s="59"/>
      <c r="B33" s="55" t="s">
        <v>75</v>
      </c>
      <c r="C33" s="56">
        <f t="shared" ref="C33:H33" si="1">SUM(C7:C32)</f>
        <v>155360262.59999999</v>
      </c>
      <c r="D33" s="56">
        <f t="shared" si="1"/>
        <v>9948016.4501953088</v>
      </c>
      <c r="E33" s="56">
        <f t="shared" si="1"/>
        <v>8953094.5590114705</v>
      </c>
      <c r="F33" s="56">
        <f t="shared" si="1"/>
        <v>54500368.337299995</v>
      </c>
      <c r="G33" s="56">
        <f t="shared" si="1"/>
        <v>111873.25439911884</v>
      </c>
      <c r="H33" s="57">
        <f t="shared" si="1"/>
        <v>228873615.20090589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2008 pro Einwohner</v>
      </c>
      <c r="C1" s="82"/>
      <c r="D1" s="82"/>
      <c r="E1" s="142" t="str">
        <f>Info!A4</f>
        <v>Referenzjahr 2012</v>
      </c>
      <c r="F1" s="108"/>
      <c r="G1" s="109"/>
      <c r="I1" s="21" t="str">
        <f>Info!$C$28</f>
        <v>FA_2012_20120430_alpha0.7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2008</v>
      </c>
      <c r="D5" s="144">
        <f>ASG_Total!D5</f>
        <v>2008</v>
      </c>
      <c r="E5" s="144">
        <f>ASG_Total!E5</f>
        <v>2008</v>
      </c>
      <c r="F5" s="144">
        <f>ASG_Total!F5</f>
        <v>2008</v>
      </c>
      <c r="G5" s="144">
        <f>ASG_Total!G5</f>
        <v>2008</v>
      </c>
      <c r="H5" s="144">
        <f>Info!$C$31</f>
        <v>2008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25388.403689907085</v>
      </c>
      <c r="D7" s="130">
        <f>ASG_Total!D7/ASG_pro_Einwohner!$I7*1000</f>
        <v>1188.7929215503086</v>
      </c>
      <c r="E7" s="130">
        <f>ASG_Total!E7/ASG_pro_Einwohner!$I7*1000</f>
        <v>1523.204423346255</v>
      </c>
      <c r="F7" s="130">
        <f>ASG_Total!F7/ASG_pro_Einwohner!$I7*1000</f>
        <v>6973.4715794919057</v>
      </c>
      <c r="G7" s="130">
        <f>ASG_Total!G7/ASG_pro_Einwohner!$I7*1000</f>
        <v>-461.82589550033515</v>
      </c>
      <c r="H7" s="130">
        <f>ASG_Total!H7/ASG_pro_Einwohner!$I7*1000</f>
        <v>34612.046718795224</v>
      </c>
      <c r="I7" s="151">
        <v>1347351</v>
      </c>
      <c r="J7" s="147"/>
    </row>
    <row r="8" spans="1:10">
      <c r="B8" s="48" t="s">
        <v>50</v>
      </c>
      <c r="C8" s="133">
        <f>ASG_Total!C8/ASG_pro_Einwohner!$I8*1000</f>
        <v>15478.269653629062</v>
      </c>
      <c r="D8" s="133">
        <f>ASG_Total!D8/ASG_pro_Einwohner!$I8*1000</f>
        <v>580.76091780061586</v>
      </c>
      <c r="E8" s="133">
        <f>ASG_Total!E8/ASG_pro_Einwohner!$I8*1000</f>
        <v>989.077210918221</v>
      </c>
      <c r="F8" s="133">
        <f>ASG_Total!F8/ASG_pro_Einwohner!$I8*1000</f>
        <v>4759.5570418770549</v>
      </c>
      <c r="G8" s="133">
        <f>ASG_Total!G8/ASG_pro_Einwohner!$I8*1000</f>
        <v>-364.97526268048637</v>
      </c>
      <c r="H8" s="133">
        <f>ASG_Total!H8/ASG_pro_Einwohner!$I8*1000</f>
        <v>21442.689561544474</v>
      </c>
      <c r="I8" s="152">
        <v>974591</v>
      </c>
      <c r="J8" s="147"/>
    </row>
    <row r="9" spans="1:10">
      <c r="B9" s="51" t="s">
        <v>51</v>
      </c>
      <c r="C9" s="136">
        <f>ASG_Total!C9/ASG_pro_Einwohner!$I9*1000</f>
        <v>16554.42396124719</v>
      </c>
      <c r="D9" s="136">
        <f>ASG_Total!D9/ASG_pro_Einwohner!$I9*1000</f>
        <v>643.11273624540354</v>
      </c>
      <c r="E9" s="136">
        <f>ASG_Total!E9/ASG_pro_Einwohner!$I9*1000</f>
        <v>976.49563435756306</v>
      </c>
      <c r="F9" s="136">
        <f>ASG_Total!F9/ASG_pro_Einwohner!$I9*1000</f>
        <v>4773.0731620386168</v>
      </c>
      <c r="G9" s="136">
        <f>ASG_Total!G9/ASG_pro_Einwohner!$I9*1000</f>
        <v>-6.0045830936066027</v>
      </c>
      <c r="H9" s="136">
        <f>ASG_Total!H9/ASG_pro_Einwohner!$I9*1000</f>
        <v>22941.100910795161</v>
      </c>
      <c r="I9" s="153">
        <v>366425</v>
      </c>
      <c r="J9" s="147"/>
    </row>
    <row r="10" spans="1:10">
      <c r="B10" s="48" t="s">
        <v>52</v>
      </c>
      <c r="C10" s="133">
        <f>ASG_Total!C10/ASG_pro_Einwohner!$I10*1000</f>
        <v>12340.640152389748</v>
      </c>
      <c r="D10" s="133">
        <f>ASG_Total!D10/ASG_pro_Einwohner!$I10*1000</f>
        <v>711.22010571768067</v>
      </c>
      <c r="E10" s="133">
        <f>ASG_Total!E10/ASG_pro_Einwohner!$I10*1000</f>
        <v>778.93213758369893</v>
      </c>
      <c r="F10" s="133">
        <f>ASG_Total!F10/ASG_pro_Einwohner!$I10*1000</f>
        <v>3705.9283623874394</v>
      </c>
      <c r="G10" s="133">
        <f>ASG_Total!G10/ASG_pro_Einwohner!$I10*1000</f>
        <v>225.07284578803225</v>
      </c>
      <c r="H10" s="133">
        <f>ASG_Total!H10/ASG_pro_Einwohner!$I10*1000</f>
        <v>17761.793603866601</v>
      </c>
      <c r="I10" s="152">
        <v>34648</v>
      </c>
      <c r="J10" s="147"/>
    </row>
    <row r="11" spans="1:10">
      <c r="B11" s="51" t="s">
        <v>53</v>
      </c>
      <c r="C11" s="136">
        <f>ASG_Total!C11/ASG_pro_Einwohner!$I11*1000</f>
        <v>35167.19705983821</v>
      </c>
      <c r="D11" s="136">
        <f>ASG_Total!D11/ASG_pro_Einwohner!$I11*1000</f>
        <v>793.45149347902952</v>
      </c>
      <c r="E11" s="136">
        <f>ASG_Total!E11/ASG_pro_Einwohner!$I11*1000</f>
        <v>3005.689666647892</v>
      </c>
      <c r="F11" s="136">
        <f>ASG_Total!F11/ASG_pro_Einwohner!$I11*1000</f>
        <v>6673.0328282863848</v>
      </c>
      <c r="G11" s="136">
        <f>ASG_Total!G11/ASG_pro_Einwohner!$I11*1000</f>
        <v>-16.89323336477737</v>
      </c>
      <c r="H11" s="136">
        <f>ASG_Total!H11/ASG_pro_Einwohner!$I11*1000</f>
        <v>45622.477814886741</v>
      </c>
      <c r="I11" s="153">
        <v>142033</v>
      </c>
      <c r="J11" s="147"/>
    </row>
    <row r="12" spans="1:10">
      <c r="B12" s="48" t="s">
        <v>54</v>
      </c>
      <c r="C12" s="133">
        <f>ASG_Total!C12/ASG_pro_Einwohner!$I12*1000</f>
        <v>17360.219117087036</v>
      </c>
      <c r="D12" s="133">
        <f>ASG_Total!D12/ASG_pro_Einwohner!$I12*1000</f>
        <v>720.62562035053452</v>
      </c>
      <c r="E12" s="133">
        <f>ASG_Total!E12/ASG_pro_Einwohner!$I12*1000</f>
        <v>1269.5745830623664</v>
      </c>
      <c r="F12" s="133">
        <f>ASG_Total!F12/ASG_pro_Einwohner!$I12*1000</f>
        <v>4697.5038345490238</v>
      </c>
      <c r="G12" s="133">
        <f>ASG_Total!G12/ASG_pro_Einwohner!$I12*1000</f>
        <v>164.94965792191965</v>
      </c>
      <c r="H12" s="133">
        <f>ASG_Total!H12/ASG_pro_Einwohner!$I12*1000</f>
        <v>24212.872812970876</v>
      </c>
      <c r="I12" s="152">
        <v>34137</v>
      </c>
      <c r="J12" s="147"/>
    </row>
    <row r="13" spans="1:10">
      <c r="B13" s="51" t="s">
        <v>55</v>
      </c>
      <c r="C13" s="136">
        <f>ASG_Total!C13/ASG_pro_Einwohner!$I13*1000</f>
        <v>28715.666574800187</v>
      </c>
      <c r="D13" s="136">
        <f>ASG_Total!D13/ASG_pro_Einwohner!$I13*1000</f>
        <v>554.28173570946558</v>
      </c>
      <c r="E13" s="136">
        <f>ASG_Total!E13/ASG_pro_Einwohner!$I13*1000</f>
        <v>3469.8070420414406</v>
      </c>
      <c r="F13" s="136">
        <f>ASG_Total!F13/ASG_pro_Einwohner!$I13*1000</f>
        <v>5143.8178413048381</v>
      </c>
      <c r="G13" s="136">
        <f>ASG_Total!G13/ASG_pro_Einwohner!$I13*1000</f>
        <v>64.590497700923464</v>
      </c>
      <c r="H13" s="136">
        <f>ASG_Total!H13/ASG_pro_Einwohner!$I13*1000</f>
        <v>37948.16369155686</v>
      </c>
      <c r="I13" s="153">
        <v>39913</v>
      </c>
      <c r="J13" s="147"/>
    </row>
    <row r="14" spans="1:10">
      <c r="B14" s="48" t="s">
        <v>56</v>
      </c>
      <c r="C14" s="133">
        <f>ASG_Total!C14/ASG_pro_Einwohner!$I14*1000</f>
        <v>14109.642342460371</v>
      </c>
      <c r="D14" s="133">
        <f>ASG_Total!D14/ASG_pro_Einwohner!$I14*1000</f>
        <v>672.41090713251674</v>
      </c>
      <c r="E14" s="133">
        <f>ASG_Total!E14/ASG_pro_Einwohner!$I14*1000</f>
        <v>1024.2680702476091</v>
      </c>
      <c r="F14" s="133">
        <f>ASG_Total!F14/ASG_pro_Einwohner!$I14*1000</f>
        <v>3607.1680020961617</v>
      </c>
      <c r="G14" s="133">
        <f>ASG_Total!G14/ASG_pro_Einwohner!$I14*1000</f>
        <v>214.74758198794629</v>
      </c>
      <c r="H14" s="133">
        <f>ASG_Total!H14/ASG_pro_Einwohner!$I14*1000</f>
        <v>19628.2369039246</v>
      </c>
      <c r="I14" s="152">
        <v>38165</v>
      </c>
      <c r="J14" s="147"/>
    </row>
    <row r="15" spans="1:10">
      <c r="B15" s="51" t="s">
        <v>57</v>
      </c>
      <c r="C15" s="136">
        <f>ASG_Total!C15/ASG_pro_Einwohner!$I15*1000</f>
        <v>41589.881329830605</v>
      </c>
      <c r="D15" s="136">
        <f>ASG_Total!D15/ASG_pro_Einwohner!$I15*1000</f>
        <v>1845.7810830444332</v>
      </c>
      <c r="E15" s="136">
        <f>ASG_Total!E15/ASG_pro_Einwohner!$I15*1000</f>
        <v>2512.5419142675964</v>
      </c>
      <c r="F15" s="136">
        <f>ASG_Total!F15/ASG_pro_Einwohner!$I15*1000</f>
        <v>28886.348075912672</v>
      </c>
      <c r="G15" s="136">
        <f>ASG_Total!G15/ASG_pro_Einwohner!$I15*1000</f>
        <v>71.627309695478743</v>
      </c>
      <c r="H15" s="136">
        <f>ASG_Total!H15/ASG_pro_Einwohner!$I15*1000</f>
        <v>74906.179712750789</v>
      </c>
      <c r="I15" s="153">
        <v>110390</v>
      </c>
      <c r="J15" s="147"/>
    </row>
    <row r="16" spans="1:10">
      <c r="B16" s="48" t="s">
        <v>58</v>
      </c>
      <c r="C16" s="133">
        <f>ASG_Total!C16/ASG_pro_Einwohner!$I16*1000</f>
        <v>15109.227020793809</v>
      </c>
      <c r="D16" s="133">
        <f>ASG_Total!D16/ASG_pro_Einwohner!$I16*1000</f>
        <v>643.4880077794071</v>
      </c>
      <c r="E16" s="133">
        <f>ASG_Total!E16/ASG_pro_Einwohner!$I16*1000</f>
        <v>600.98539211769514</v>
      </c>
      <c r="F16" s="133">
        <f>ASG_Total!F16/ASG_pro_Einwohner!$I16*1000</f>
        <v>5607.2666841498349</v>
      </c>
      <c r="G16" s="133">
        <f>ASG_Total!G16/ASG_pro_Einwohner!$I16*1000</f>
        <v>24.009270397302675</v>
      </c>
      <c r="H16" s="133">
        <f>ASG_Total!H16/ASG_pro_Einwohner!$I16*1000</f>
        <v>21984.976375238053</v>
      </c>
      <c r="I16" s="152">
        <v>268830</v>
      </c>
      <c r="J16" s="147"/>
    </row>
    <row r="17" spans="2:10">
      <c r="B17" s="51" t="s">
        <v>59</v>
      </c>
      <c r="C17" s="136">
        <f>ASG_Total!C17/ASG_pro_Einwohner!$I17*1000</f>
        <v>17113.218404565228</v>
      </c>
      <c r="D17" s="136">
        <f>ASG_Total!D17/ASG_pro_Einwohner!$I17*1000</f>
        <v>590.43901840047488</v>
      </c>
      <c r="E17" s="136">
        <f>ASG_Total!E17/ASG_pro_Einwohner!$I17*1000</f>
        <v>572.72839939742209</v>
      </c>
      <c r="F17" s="136">
        <f>ASG_Total!F17/ASG_pro_Einwohner!$I17*1000</f>
        <v>4923.9985965122305</v>
      </c>
      <c r="G17" s="136">
        <f>ASG_Total!G17/ASG_pro_Einwohner!$I17*1000</f>
        <v>158.68413722846267</v>
      </c>
      <c r="H17" s="136">
        <f>ASG_Total!H17/ASG_pro_Einwohner!$I17*1000</f>
        <v>23359.068556103819</v>
      </c>
      <c r="I17" s="153">
        <v>250590</v>
      </c>
      <c r="J17" s="147"/>
    </row>
    <row r="18" spans="2:10">
      <c r="B18" s="48" t="s">
        <v>60</v>
      </c>
      <c r="C18" s="133">
        <f>ASG_Total!C18/ASG_pro_Einwohner!$I18*1000</f>
        <v>22788.021896699229</v>
      </c>
      <c r="D18" s="133">
        <f>ASG_Total!D18/ASG_pro_Einwohner!$I18*1000</f>
        <v>3228.7881459026194</v>
      </c>
      <c r="E18" s="133">
        <f>ASG_Total!E18/ASG_pro_Einwohner!$I18*1000</f>
        <v>1546.4790763497801</v>
      </c>
      <c r="F18" s="133">
        <f>ASG_Total!F18/ASG_pro_Einwohner!$I18*1000</f>
        <v>15837.131322461961</v>
      </c>
      <c r="G18" s="133">
        <f>ASG_Total!G18/ASG_pro_Einwohner!$I18*1000</f>
        <v>212.3379802318203</v>
      </c>
      <c r="H18" s="133">
        <f>ASG_Total!H18/ASG_pro_Einwohner!$I18*1000</f>
        <v>43612.75842164542</v>
      </c>
      <c r="I18" s="152">
        <v>190531</v>
      </c>
      <c r="J18" s="147"/>
    </row>
    <row r="19" spans="2:10">
      <c r="B19" s="51" t="s">
        <v>61</v>
      </c>
      <c r="C19" s="136">
        <f>ASG_Total!C19/ASG_pro_Einwohner!$I19*1000</f>
        <v>23192.692637669967</v>
      </c>
      <c r="D19" s="136">
        <f>ASG_Total!D19/ASG_pro_Einwohner!$I19*1000</f>
        <v>1286.0591372075921</v>
      </c>
      <c r="E19" s="136">
        <f>ASG_Total!E19/ASG_pro_Einwohner!$I19*1000</f>
        <v>859.71047078354991</v>
      </c>
      <c r="F19" s="136">
        <f>ASG_Total!F19/ASG_pro_Einwohner!$I19*1000</f>
        <v>5264.5645517717794</v>
      </c>
      <c r="G19" s="136">
        <f>ASG_Total!G19/ASG_pro_Einwohner!$I19*1000</f>
        <v>-21.394332409968762</v>
      </c>
      <c r="H19" s="136">
        <f>ASG_Total!H19/ASG_pro_Einwohner!$I19*1000</f>
        <v>30581.632465022922</v>
      </c>
      <c r="I19" s="153">
        <v>269249</v>
      </c>
      <c r="J19" s="147"/>
    </row>
    <row r="20" spans="2:10">
      <c r="B20" s="48" t="s">
        <v>62</v>
      </c>
      <c r="C20" s="133">
        <f>ASG_Total!C20/ASG_pro_Einwohner!$I20*1000</f>
        <v>16357.405556666003</v>
      </c>
      <c r="D20" s="133">
        <f>ASG_Total!D20/ASG_pro_Einwohner!$I20*1000</f>
        <v>1784.2619269681925</v>
      </c>
      <c r="E20" s="133">
        <f>ASG_Total!E20/ASG_pro_Einwohner!$I20*1000</f>
        <v>913.66924599906702</v>
      </c>
      <c r="F20" s="133">
        <f>ASG_Total!F20/ASG_pro_Einwohner!$I20*1000</f>
        <v>12122.665482044107</v>
      </c>
      <c r="G20" s="133">
        <f>ASG_Total!G20/ASG_pro_Einwohner!$I20*1000</f>
        <v>132.42104917539206</v>
      </c>
      <c r="H20" s="133">
        <f>ASG_Total!H20/ASG_pro_Einwohner!$I20*1000</f>
        <v>31310.423260852764</v>
      </c>
      <c r="I20" s="152">
        <v>75045</v>
      </c>
      <c r="J20" s="147"/>
    </row>
    <row r="21" spans="2:10">
      <c r="B21" s="51" t="s">
        <v>63</v>
      </c>
      <c r="C21" s="136">
        <f>ASG_Total!C21/ASG_pro_Einwohner!$I21*1000</f>
        <v>17168.394995906088</v>
      </c>
      <c r="D21" s="136">
        <f>ASG_Total!D21/ASG_pro_Einwohner!$I21*1000</f>
        <v>704.66158440057882</v>
      </c>
      <c r="E21" s="136">
        <f>ASG_Total!E21/ASG_pro_Einwohner!$I21*1000</f>
        <v>1392.4797200715959</v>
      </c>
      <c r="F21" s="136">
        <f>ASG_Total!F21/ASG_pro_Einwohner!$I21*1000</f>
        <v>5367.0659329360014</v>
      </c>
      <c r="G21" s="136">
        <f>ASG_Total!G21/ASG_pro_Einwohner!$I21*1000</f>
        <v>-3.9199821080369488</v>
      </c>
      <c r="H21" s="136">
        <f>ASG_Total!H21/ASG_pro_Einwohner!$I21*1000</f>
        <v>24628.682251206224</v>
      </c>
      <c r="I21" s="153">
        <v>52517</v>
      </c>
      <c r="J21" s="147"/>
    </row>
    <row r="22" spans="2:10">
      <c r="B22" s="48" t="s">
        <v>64</v>
      </c>
      <c r="C22" s="133">
        <f>ASG_Total!C22/ASG_pro_Einwohner!$I22*1000</f>
        <v>17955.133029642835</v>
      </c>
      <c r="D22" s="133">
        <f>ASG_Total!D22/ASG_pro_Einwohner!$I22*1000</f>
        <v>543.51109901244604</v>
      </c>
      <c r="E22" s="133">
        <f>ASG_Total!E22/ASG_pro_Einwohner!$I22*1000</f>
        <v>1561.2833763781609</v>
      </c>
      <c r="F22" s="133">
        <f>ASG_Total!F22/ASG_pro_Einwohner!$I22*1000</f>
        <v>5407.7411896745225</v>
      </c>
      <c r="G22" s="133">
        <f>ASG_Total!G22/ASG_pro_Einwohner!$I22*1000</f>
        <v>85.692287560664724</v>
      </c>
      <c r="H22" s="133">
        <f>ASG_Total!H22/ASG_pro_Einwohner!$I22*1000</f>
        <v>25553.36098226863</v>
      </c>
      <c r="I22" s="152">
        <v>15147</v>
      </c>
      <c r="J22" s="147"/>
    </row>
    <row r="23" spans="2:10">
      <c r="B23" s="51" t="s">
        <v>65</v>
      </c>
      <c r="C23" s="136">
        <f>ASG_Total!C23/ASG_pro_Einwohner!$I23*1000</f>
        <v>15449.320812813121</v>
      </c>
      <c r="D23" s="136">
        <f>ASG_Total!D23/ASG_pro_Einwohner!$I23*1000</f>
        <v>942.98101995097488</v>
      </c>
      <c r="E23" s="136">
        <f>ASG_Total!E23/ASG_pro_Einwohner!$I23*1000</f>
        <v>1101.7054374526865</v>
      </c>
      <c r="F23" s="136">
        <f>ASG_Total!F23/ASG_pro_Einwohner!$I23*1000</f>
        <v>6075.6210701132122</v>
      </c>
      <c r="G23" s="136">
        <f>ASG_Total!G23/ASG_pro_Einwohner!$I23*1000</f>
        <v>229.64639048565681</v>
      </c>
      <c r="H23" s="136">
        <f>ASG_Total!H23/ASG_pro_Einwohner!$I23*1000</f>
        <v>23799.274730815647</v>
      </c>
      <c r="I23" s="153">
        <v>470268</v>
      </c>
      <c r="J23" s="147"/>
    </row>
    <row r="24" spans="2:10">
      <c r="B24" s="48" t="s">
        <v>66</v>
      </c>
      <c r="C24" s="133">
        <f>ASG_Total!C24/ASG_pro_Einwohner!$I24*1000</f>
        <v>16361.796047348926</v>
      </c>
      <c r="D24" s="133">
        <f>ASG_Total!D24/ASG_pro_Einwohner!$I24*1000</f>
        <v>1738.5384332624394</v>
      </c>
      <c r="E24" s="133">
        <f>ASG_Total!E24/ASG_pro_Einwohner!$I24*1000</f>
        <v>1468.0741858626675</v>
      </c>
      <c r="F24" s="133">
        <f>ASG_Total!F24/ASG_pro_Einwohner!$I24*1000</f>
        <v>5139.3829512782659</v>
      </c>
      <c r="G24" s="133">
        <f>ASG_Total!G24/ASG_pro_Einwohner!$I24*1000</f>
        <v>1123.7568125545702</v>
      </c>
      <c r="H24" s="133">
        <f>ASG_Total!H24/ASG_pro_Einwohner!$I24*1000</f>
        <v>25831.548430306866</v>
      </c>
      <c r="I24" s="152">
        <v>193035</v>
      </c>
      <c r="J24" s="147"/>
    </row>
    <row r="25" spans="2:10">
      <c r="B25" s="51" t="s">
        <v>67</v>
      </c>
      <c r="C25" s="136">
        <f>ASG_Total!C25/ASG_pro_Einwohner!$I25*1000</f>
        <v>18790.877507145029</v>
      </c>
      <c r="D25" s="136">
        <f>ASG_Total!D25/ASG_pro_Einwohner!$I25*1000</f>
        <v>810.68656309892754</v>
      </c>
      <c r="E25" s="136">
        <f>ASG_Total!E25/ASG_pro_Einwohner!$I25*1000</f>
        <v>1024.525258004225</v>
      </c>
      <c r="F25" s="136">
        <f>ASG_Total!F25/ASG_pro_Einwohner!$I25*1000</f>
        <v>5475.7699394523297</v>
      </c>
      <c r="G25" s="136">
        <f>ASG_Total!G25/ASG_pro_Einwohner!$I25*1000</f>
        <v>83.623789659782645</v>
      </c>
      <c r="H25" s="136">
        <f>ASG_Total!H25/ASG_pro_Einwohner!$I25*1000</f>
        <v>26185.483057360296</v>
      </c>
      <c r="I25" s="153">
        <v>587471</v>
      </c>
      <c r="J25" s="147"/>
    </row>
    <row r="26" spans="2:10">
      <c r="B26" s="48" t="s">
        <v>68</v>
      </c>
      <c r="C26" s="133">
        <f>ASG_Total!C26/ASG_pro_Einwohner!$I26*1000</f>
        <v>16443.00869290606</v>
      </c>
      <c r="D26" s="133">
        <f>ASG_Total!D26/ASG_pro_Einwohner!$I26*1000</f>
        <v>888.36382991854759</v>
      </c>
      <c r="E26" s="133">
        <f>ASG_Total!E26/ASG_pro_Einwohner!$I26*1000</f>
        <v>1059.1627730037897</v>
      </c>
      <c r="F26" s="133">
        <f>ASG_Total!F26/ASG_pro_Einwohner!$I26*1000</f>
        <v>4917.1689777109241</v>
      </c>
      <c r="G26" s="133">
        <f>ASG_Total!G26/ASG_pro_Einwohner!$I26*1000</f>
        <v>20.993029559602721</v>
      </c>
      <c r="H26" s="133">
        <f>ASG_Total!H26/ASG_pro_Einwohner!$I26*1000</f>
        <v>23328.697303098921</v>
      </c>
      <c r="I26" s="152">
        <v>240656</v>
      </c>
      <c r="J26" s="147"/>
    </row>
    <row r="27" spans="2:10">
      <c r="B27" s="51" t="s">
        <v>69</v>
      </c>
      <c r="C27" s="136">
        <f>ASG_Total!C27/ASG_pro_Einwohner!$I27*1000</f>
        <v>18149.299155609169</v>
      </c>
      <c r="D27" s="136">
        <f>ASG_Total!D27/ASG_pro_Einwohner!$I27*1000</f>
        <v>2179.9863011366556</v>
      </c>
      <c r="E27" s="136">
        <f>ASG_Total!E27/ASG_pro_Einwohner!$I27*1000</f>
        <v>952.66086594692399</v>
      </c>
      <c r="F27" s="136">
        <f>ASG_Total!F27/ASG_pro_Einwohner!$I27*1000</f>
        <v>8096.4074191797336</v>
      </c>
      <c r="G27" s="136">
        <f>ASG_Total!G27/ASG_pro_Einwohner!$I27*1000</f>
        <v>606.22367658178507</v>
      </c>
      <c r="H27" s="136">
        <f>ASG_Total!H27/ASG_pro_Einwohner!$I27*1000</f>
        <v>29984.577418454261</v>
      </c>
      <c r="I27" s="153">
        <v>331600</v>
      </c>
      <c r="J27" s="147"/>
    </row>
    <row r="28" spans="2:10">
      <c r="B28" s="48" t="s">
        <v>70</v>
      </c>
      <c r="C28" s="133">
        <f>ASG_Total!C28/ASG_pro_Einwohner!$I28*1000</f>
        <v>21358.847250568124</v>
      </c>
      <c r="D28" s="133">
        <f>ASG_Total!D28/ASG_pro_Einwohner!$I28*1000</f>
        <v>1437.4096202851549</v>
      </c>
      <c r="E28" s="133">
        <f>ASG_Total!E28/ASG_pro_Einwohner!$I28*1000</f>
        <v>1041.6897404721583</v>
      </c>
      <c r="F28" s="133">
        <f>ASG_Total!F28/ASG_pro_Einwohner!$I28*1000</f>
        <v>8403.9425796459545</v>
      </c>
      <c r="G28" s="133">
        <f>ASG_Total!G28/ASG_pro_Einwohner!$I28*1000</f>
        <v>232.85666559188368</v>
      </c>
      <c r="H28" s="133">
        <f>ASG_Total!H28/ASG_pro_Einwohner!$I28*1000</f>
        <v>32474.745856563273</v>
      </c>
      <c r="I28" s="152">
        <v>690870</v>
      </c>
      <c r="J28" s="147"/>
    </row>
    <row r="29" spans="2:10">
      <c r="B29" s="51" t="s">
        <v>71</v>
      </c>
      <c r="C29" s="136">
        <f>ASG_Total!C29/ASG_pro_Einwohner!$I29*1000</f>
        <v>14863.300171070774</v>
      </c>
      <c r="D29" s="136">
        <f>ASG_Total!D29/ASG_pro_Einwohner!$I29*1000</f>
        <v>1115.1691660720157</v>
      </c>
      <c r="E29" s="136">
        <f>ASG_Total!E29/ASG_pro_Einwohner!$I29*1000</f>
        <v>848.80982819512042</v>
      </c>
      <c r="F29" s="136">
        <f>ASG_Total!F29/ASG_pro_Einwohner!$I29*1000</f>
        <v>3438.4635273796275</v>
      </c>
      <c r="G29" s="136">
        <f>ASG_Total!G29/ASG_pro_Einwohner!$I29*1000</f>
        <v>592.16552018763491</v>
      </c>
      <c r="H29" s="136">
        <f>ASG_Total!H29/ASG_pro_Einwohner!$I29*1000</f>
        <v>20857.908212905171</v>
      </c>
      <c r="I29" s="153">
        <v>301045</v>
      </c>
      <c r="J29" s="147"/>
    </row>
    <row r="30" spans="2:10">
      <c r="B30" s="48" t="s">
        <v>72</v>
      </c>
      <c r="C30" s="133">
        <f>ASG_Total!C30/ASG_pro_Einwohner!$I30*1000</f>
        <v>16067.895029077412</v>
      </c>
      <c r="D30" s="133">
        <f>ASG_Total!D30/ASG_pro_Einwohner!$I30*1000</f>
        <v>1148.0280845321486</v>
      </c>
      <c r="E30" s="133">
        <f>ASG_Total!E30/ASG_pro_Einwohner!$I30*1000</f>
        <v>627.9156260849237</v>
      </c>
      <c r="F30" s="133">
        <f>ASG_Total!F30/ASG_pro_Einwohner!$I30*1000</f>
        <v>11437.181259534176</v>
      </c>
      <c r="G30" s="133">
        <f>ASG_Total!G30/ASG_pro_Einwohner!$I30*1000</f>
        <v>32.04446710565945</v>
      </c>
      <c r="H30" s="133">
        <f>ASG_Total!H30/ASG_pro_Einwohner!$I30*1000</f>
        <v>29313.064466334323</v>
      </c>
      <c r="I30" s="152">
        <v>171095</v>
      </c>
      <c r="J30" s="147"/>
    </row>
    <row r="31" spans="2:10">
      <c r="B31" s="51" t="s">
        <v>73</v>
      </c>
      <c r="C31" s="136">
        <f>ASG_Total!C31/ASG_pro_Einwohner!$I31*1000</f>
        <v>27013.663506780293</v>
      </c>
      <c r="D31" s="136">
        <f>ASG_Total!D31/ASG_pro_Einwohner!$I31*1000</f>
        <v>4193.2313517898137</v>
      </c>
      <c r="E31" s="136">
        <f>ASG_Total!E31/ASG_pro_Einwohner!$I31*1000</f>
        <v>1199.8836703262284</v>
      </c>
      <c r="F31" s="136">
        <f>ASG_Total!F31/ASG_pro_Einwohner!$I31*1000</f>
        <v>12233.697002172468</v>
      </c>
      <c r="G31" s="136">
        <f>ASG_Total!G31/ASG_pro_Einwohner!$I31*1000</f>
        <v>81.666539245018484</v>
      </c>
      <c r="H31" s="136">
        <f>ASG_Total!H31/ASG_pro_Einwohner!$I31*1000</f>
        <v>44722.142070313821</v>
      </c>
      <c r="I31" s="153">
        <v>446957</v>
      </c>
      <c r="J31" s="147"/>
    </row>
    <row r="32" spans="2:10">
      <c r="B32" s="48" t="s">
        <v>74</v>
      </c>
      <c r="C32" s="133">
        <f>ASG_Total!C32/ASG_pro_Einwohner!$I32*1000</f>
        <v>12870.410382936481</v>
      </c>
      <c r="D32" s="133">
        <f>ASG_Total!D32/ASG_pro_Einwohner!$I32*1000</f>
        <v>1142.2595625374177</v>
      </c>
      <c r="E32" s="133">
        <f>ASG_Total!E32/ASG_pro_Einwohner!$I32*1000</f>
        <v>543.39098062688879</v>
      </c>
      <c r="F32" s="133">
        <f>ASG_Total!F32/ASG_pro_Einwohner!$I32*1000</f>
        <v>4362.7474998905063</v>
      </c>
      <c r="G32" s="133">
        <f>ASG_Total!G32/ASG_pro_Einwohner!$I32*1000</f>
        <v>133.03342052870227</v>
      </c>
      <c r="H32" s="133">
        <f>ASG_Total!H32/ASG_pro_Einwohner!$I32*1000</f>
        <v>19051.84184651999</v>
      </c>
      <c r="I32" s="152">
        <v>68497</v>
      </c>
      <c r="J32" s="147"/>
    </row>
    <row r="33" spans="1:10">
      <c r="A33" s="59"/>
      <c r="B33" s="55" t="s">
        <v>75</v>
      </c>
      <c r="C33" s="56">
        <f>ASG_Total!C33/ASG_pro_Einwohner!$I33*1000</f>
        <v>20147.728482324597</v>
      </c>
      <c r="D33" s="56">
        <f>ASG_Total!D33/ASG_pro_Einwohner!$I33*1000</f>
        <v>1290.0978089376226</v>
      </c>
      <c r="E33" s="56">
        <f>ASG_Total!E33/ASG_pro_Einwohner!$I33*1000</f>
        <v>1161.0724340494312</v>
      </c>
      <c r="F33" s="56">
        <f>ASG_Total!F33/ASG_pro_Einwohner!$I33*1000</f>
        <v>7067.8216235623231</v>
      </c>
      <c r="G33" s="56">
        <f>ASG_Total!G33/ASG_pro_Einwohner!$I33*1000</f>
        <v>14.508162617301553</v>
      </c>
      <c r="H33" s="56">
        <f>ASG_Total!H33/ASG_pro_Einwohner!$I33*1000</f>
        <v>29681.228511491277</v>
      </c>
      <c r="I33" s="57">
        <f>SUM(I7:I32)</f>
        <v>7711056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2008 in Prozent</v>
      </c>
      <c r="B1" s="109"/>
      <c r="C1" s="109"/>
      <c r="D1" s="109"/>
    </row>
    <row r="2" spans="1:10" ht="21.75" customHeight="1">
      <c r="A2" s="154" t="str">
        <f>Info!A4</f>
        <v>Referenzjahr 2012</v>
      </c>
      <c r="B2" s="155"/>
      <c r="C2" s="64"/>
      <c r="D2" s="60"/>
      <c r="E2" s="60"/>
      <c r="H2" s="21" t="str">
        <f>Info!C28</f>
        <v>FA_2012_20120430_alpha0.7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0.73351350459493458</v>
      </c>
      <c r="C6" s="159">
        <f>ASG_Total!D7/ASG_Total!$H7</f>
        <v>3.4346218563976572E-2</v>
      </c>
      <c r="D6" s="159">
        <f>ASG_Total!E7/ASG_Total!$H7</f>
        <v>4.4007926942936787E-2</v>
      </c>
      <c r="E6" s="159">
        <f>JP!B9/ASG_Total!$H7</f>
        <v>0.19185783411671878</v>
      </c>
      <c r="F6" s="159">
        <f>JP!C9/ASG_Total!$H7</f>
        <v>9.6174393956428642E-3</v>
      </c>
      <c r="G6" s="159">
        <f>ASG_Total!G7/ASG_Total!$H7</f>
        <v>-1.3342923614209499E-2</v>
      </c>
      <c r="H6" s="160">
        <f t="shared" ref="H6:H32" si="0">SUM(B6:G6)</f>
        <v>1.0000000000000002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0.72184366654209009</v>
      </c>
      <c r="C7" s="162">
        <f>ASG_Total!D8/ASG_Total!$H8</f>
        <v>2.7084331754826042E-2</v>
      </c>
      <c r="D7" s="162">
        <f>ASG_Total!E8/ASG_Total!$H8</f>
        <v>4.6126546209578193E-2</v>
      </c>
      <c r="E7" s="162">
        <f>JP!B10/ASG_Total!$H8</f>
        <v>0.2119022971538369</v>
      </c>
      <c r="F7" s="162">
        <f>JP!C10/ASG_Total!$H8</f>
        <v>1.0064123066735155E-2</v>
      </c>
      <c r="G7" s="162">
        <f>ASG_Total!G8/ASG_Total!$H8</f>
        <v>-1.7020964727066538E-2</v>
      </c>
      <c r="H7" s="163">
        <f t="shared" si="0"/>
        <v>1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0.72160547244955187</v>
      </c>
      <c r="C8" s="165">
        <f>ASG_Total!D9/ASG_Total!$H9</f>
        <v>2.8033211603318502E-2</v>
      </c>
      <c r="D8" s="165">
        <f>ASG_Total!E9/ASG_Total!$H9</f>
        <v>4.2565334512698269E-2</v>
      </c>
      <c r="E8" s="165">
        <f>JP!B11/ASG_Total!$H9</f>
        <v>0.19302720257121503</v>
      </c>
      <c r="F8" s="165">
        <f>JP!C11/ASG_Total!$H9</f>
        <v>1.503051796270229E-2</v>
      </c>
      <c r="G8" s="165">
        <f>ASG_Total!G9/ASG_Total!$H9</f>
        <v>-2.6173909948589634E-4</v>
      </c>
      <c r="H8" s="166">
        <f t="shared" si="0"/>
        <v>1.0000000000000002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0.69478569718900962</v>
      </c>
      <c r="C9" s="162">
        <f>ASG_Total!D10/ASG_Total!$H10</f>
        <v>4.0042133220310236E-2</v>
      </c>
      <c r="D9" s="162">
        <f>ASG_Total!E10/ASG_Total!$H10</f>
        <v>4.385436262552514E-2</v>
      </c>
      <c r="E9" s="162">
        <f>JP!B12/ASG_Total!$H10</f>
        <v>0.20739079707020325</v>
      </c>
      <c r="F9" s="162">
        <f>JP!C12/ASG_Total!$H10</f>
        <v>1.2552690332047177E-3</v>
      </c>
      <c r="G9" s="162">
        <f>ASG_Total!G10/ASG_Total!$H10</f>
        <v>1.2671740861746963E-2</v>
      </c>
      <c r="H9" s="163">
        <f t="shared" si="0"/>
        <v>0.99999999999999989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0.77083049286645833</v>
      </c>
      <c r="C10" s="165">
        <f>ASG_Total!D11/ASG_Total!$H11</f>
        <v>1.7391679090698667E-2</v>
      </c>
      <c r="D10" s="165">
        <f>ASG_Total!E11/ASG_Total!$H11</f>
        <v>6.5881771674994968E-2</v>
      </c>
      <c r="E10" s="165">
        <f>JP!B13/ASG_Total!$H11</f>
        <v>0.11708168419415473</v>
      </c>
      <c r="F10" s="165">
        <f>JP!C13/ASG_Total!$H11</f>
        <v>2.9184655292319981E-2</v>
      </c>
      <c r="G10" s="165">
        <f>ASG_Total!G11/ASG_Total!$H11</f>
        <v>-3.7028311862678055E-4</v>
      </c>
      <c r="H10" s="166">
        <f t="shared" si="0"/>
        <v>1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0.71698303836904209</v>
      </c>
      <c r="C11" s="162">
        <f>ASG_Total!D12/ASG_Total!$H12</f>
        <v>2.9762086717958321E-2</v>
      </c>
      <c r="D11" s="162">
        <f>ASG_Total!E12/ASG_Total!$H12</f>
        <v>5.243386825136475E-2</v>
      </c>
      <c r="E11" s="162">
        <f>JP!B14/ASG_Total!$H12</f>
        <v>0.18886732324741931</v>
      </c>
      <c r="F11" s="162">
        <f>JP!C14/ASG_Total!$H12</f>
        <v>5.1412056386104001E-3</v>
      </c>
      <c r="G11" s="162">
        <f>ASG_Total!G12/ASG_Total!$H12</f>
        <v>6.8124777756052076E-3</v>
      </c>
      <c r="H11" s="163">
        <f t="shared" si="0"/>
        <v>1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0.75670767123809946</v>
      </c>
      <c r="C12" s="165">
        <f>ASG_Total!D13/ASG_Total!$H13</f>
        <v>1.4606286096335897E-2</v>
      </c>
      <c r="D12" s="165">
        <f>ASG_Total!E13/ASG_Total!$H13</f>
        <v>9.1435439939705002E-2</v>
      </c>
      <c r="E12" s="165">
        <f>JP!B15/ASG_Total!$H13</f>
        <v>0.12694309991634001</v>
      </c>
      <c r="F12" s="165">
        <f>JP!C15/ASG_Total!$H13</f>
        <v>8.6054310511622413E-3</v>
      </c>
      <c r="G12" s="165">
        <f>ASG_Total!G13/ASG_Total!$H13</f>
        <v>1.7020717583574223E-3</v>
      </c>
      <c r="H12" s="166">
        <f t="shared" si="0"/>
        <v>1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0.71884410258158193</v>
      </c>
      <c r="C13" s="162">
        <f>ASG_Total!D14/ASG_Total!$H14</f>
        <v>3.4257325832360942E-2</v>
      </c>
      <c r="D13" s="162">
        <f>ASG_Total!E14/ASG_Total!$H14</f>
        <v>5.2183396565934563E-2</v>
      </c>
      <c r="E13" s="162">
        <f>JP!B16/ASG_Total!$H14</f>
        <v>0.16942560973662874</v>
      </c>
      <c r="F13" s="162">
        <f>JP!C16/ASG_Total!$H14</f>
        <v>1.4348817877647701E-2</v>
      </c>
      <c r="G13" s="162">
        <f>ASG_Total!G14/ASG_Total!$H14</f>
        <v>1.0940747405846126E-2</v>
      </c>
      <c r="H13" s="163">
        <f t="shared" si="0"/>
        <v>1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0.55522630428248931</v>
      </c>
      <c r="C14" s="165">
        <f>ASG_Total!D15/ASG_Total!$H15</f>
        <v>2.4641239082310831E-2</v>
      </c>
      <c r="D14" s="165">
        <f>ASG_Total!E15/ASG_Total!$H15</f>
        <v>3.3542518439769034E-2</v>
      </c>
      <c r="E14" s="165">
        <f>JP!B17/ASG_Total!$H15</f>
        <v>0.22990439699295123</v>
      </c>
      <c r="F14" s="165">
        <f>JP!C17/ASG_Total!$H15</f>
        <v>0.15572931422667916</v>
      </c>
      <c r="G14" s="165">
        <f>ASG_Total!G15/ASG_Total!$H15</f>
        <v>9.5622697580031698E-4</v>
      </c>
      <c r="H14" s="166">
        <f t="shared" si="0"/>
        <v>1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0.68725236556594693</v>
      </c>
      <c r="C15" s="162">
        <f>ASG_Total!D16/ASG_Total!$H16</f>
        <v>2.9269442768388668E-2</v>
      </c>
      <c r="D15" s="162">
        <f>ASG_Total!E16/ASG_Total!$H16</f>
        <v>2.7336185486857855E-2</v>
      </c>
      <c r="E15" s="162">
        <f>JP!B18/ASG_Total!$H16</f>
        <v>0.20495112775375035</v>
      </c>
      <c r="F15" s="162">
        <f>JP!C18/ASG_Total!$H16</f>
        <v>5.009880218228397E-2</v>
      </c>
      <c r="G15" s="162">
        <f>ASG_Total!G16/ASG_Total!$H16</f>
        <v>1.0920762427720694E-3</v>
      </c>
      <c r="H15" s="163">
        <f t="shared" si="0"/>
        <v>1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0.73261561622042826</v>
      </c>
      <c r="C16" s="165">
        <f>ASG_Total!D17/ASG_Total!$H17</f>
        <v>2.5276650778362941E-2</v>
      </c>
      <c r="D16" s="165">
        <f>ASG_Total!E17/ASG_Total!$H17</f>
        <v>2.4518460486634683E-2</v>
      </c>
      <c r="E16" s="165">
        <f>JP!B19/ASG_Total!$H17</f>
        <v>0.2062979573881556</v>
      </c>
      <c r="F16" s="165">
        <f>JP!C19/ASG_Total!$H17</f>
        <v>4.4980589292660435E-3</v>
      </c>
      <c r="G16" s="165">
        <f>ASG_Total!G17/ASG_Total!$H17</f>
        <v>6.7932561971525132E-3</v>
      </c>
      <c r="H16" s="166">
        <f t="shared" si="0"/>
        <v>1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0.52250815406780882</v>
      </c>
      <c r="C17" s="162">
        <f>ASG_Total!D18/ASG_Total!$H18</f>
        <v>7.4033110097896079E-2</v>
      </c>
      <c r="D17" s="162">
        <f>ASG_Total!E18/ASG_Total!$H18</f>
        <v>3.545932732340655E-2</v>
      </c>
      <c r="E17" s="162">
        <f>JP!B20/ASG_Total!$H18</f>
        <v>0.16393172630820144</v>
      </c>
      <c r="F17" s="162">
        <f>JP!C20/ASG_Total!$H18</f>
        <v>0.19919896974522333</v>
      </c>
      <c r="G17" s="162">
        <f>ASG_Total!G18/ASG_Total!$H18</f>
        <v>4.8687124574637091E-3</v>
      </c>
      <c r="H17" s="163">
        <f t="shared" si="0"/>
        <v>0.99999999999999978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0.75838635050617742</v>
      </c>
      <c r="C18" s="165">
        <f>ASG_Total!D19/ASG_Total!$H19</f>
        <v>4.2053318725823234E-2</v>
      </c>
      <c r="D18" s="165">
        <f>ASG_Total!E19/ASG_Total!$H19</f>
        <v>2.8111987539148706E-2</v>
      </c>
      <c r="E18" s="165">
        <f>JP!B21/ASG_Total!$H19</f>
        <v>0.16425423267267023</v>
      </c>
      <c r="F18" s="165">
        <f>JP!C21/ASG_Total!$H19</f>
        <v>7.893691666980748E-3</v>
      </c>
      <c r="G18" s="165">
        <f>ASG_Total!G19/ASG_Total!$H19</f>
        <v>-6.9958111080034937E-4</v>
      </c>
      <c r="H18" s="166">
        <f t="shared" si="0"/>
        <v>1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0.52242684234542336</v>
      </c>
      <c r="C19" s="162">
        <f>ASG_Total!D20/ASG_Total!$H20</f>
        <v>5.6986196325204096E-2</v>
      </c>
      <c r="D19" s="162">
        <f>ASG_Total!E20/ASG_Total!$H20</f>
        <v>2.9180993127659899E-2</v>
      </c>
      <c r="E19" s="162">
        <f>JP!B22/ASG_Total!$H20</f>
        <v>0.25187991618289979</v>
      </c>
      <c r="F19" s="162">
        <f>JP!C22/ASG_Total!$H20</f>
        <v>0.13529675597665558</v>
      </c>
      <c r="G19" s="162">
        <f>ASG_Total!G20/ASG_Total!$H20</f>
        <v>4.2292960421572235E-3</v>
      </c>
      <c r="H19" s="163">
        <f t="shared" si="0"/>
        <v>1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0.69708946750755374</v>
      </c>
      <c r="C20" s="165">
        <f>ASG_Total!D21/ASG_Total!$H21</f>
        <v>2.8611420506107956E-2</v>
      </c>
      <c r="D20" s="165">
        <f>ASG_Total!E21/ASG_Total!$H21</f>
        <v>5.653894535926287E-2</v>
      </c>
      <c r="E20" s="165">
        <f>JP!B23/ASG_Total!$H21</f>
        <v>0.21177393715253537</v>
      </c>
      <c r="F20" s="165">
        <f>JP!C23/ASG_Total!$H21</f>
        <v>6.1453927650505207E-3</v>
      </c>
      <c r="G20" s="165">
        <f>ASG_Total!G21/ASG_Total!$H21</f>
        <v>-1.5916329051039515E-4</v>
      </c>
      <c r="H20" s="166">
        <f t="shared" si="0"/>
        <v>1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0.70265250203688767</v>
      </c>
      <c r="C21" s="162">
        <f>ASG_Total!D22/ASG_Total!$H22</f>
        <v>2.1269652136546191E-2</v>
      </c>
      <c r="D21" s="162">
        <f>ASG_Total!E22/ASG_Total!$H22</f>
        <v>6.1098944184349323E-2</v>
      </c>
      <c r="E21" s="162">
        <f>JP!B24/ASG_Total!$H22</f>
        <v>0.20115964449686607</v>
      </c>
      <c r="F21" s="162">
        <f>JP!C24/ASG_Total!$H22</f>
        <v>1.0465792698144469E-2</v>
      </c>
      <c r="G21" s="162">
        <f>ASG_Total!G22/ASG_Total!$H22</f>
        <v>3.3534644472062304E-3</v>
      </c>
      <c r="H21" s="163">
        <f t="shared" si="0"/>
        <v>1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0.649150908485842</v>
      </c>
      <c r="C22" s="165">
        <f>ASG_Total!D23/ASG_Total!$H23</f>
        <v>3.9622258687151891E-2</v>
      </c>
      <c r="D22" s="165">
        <f>ASG_Total!E23/ASG_Total!$H23</f>
        <v>4.6291555096264439E-2</v>
      </c>
      <c r="E22" s="165">
        <f>JP!B25/ASG_Total!$H23</f>
        <v>0.24673189686540228</v>
      </c>
      <c r="F22" s="165">
        <f>JP!C25/ASG_Total!$H23</f>
        <v>8.5540788137813285E-3</v>
      </c>
      <c r="G22" s="165">
        <f>ASG_Total!G23/ASG_Total!$H23</f>
        <v>9.6493020515582058E-3</v>
      </c>
      <c r="H22" s="166">
        <f t="shared" si="0"/>
        <v>1.0000000000000002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0.63340361076273866</v>
      </c>
      <c r="C23" s="162">
        <f>ASG_Total!D24/ASG_Total!$H24</f>
        <v>6.7302912094216502E-2</v>
      </c>
      <c r="D23" s="162">
        <f>ASG_Total!E24/ASG_Total!$H24</f>
        <v>5.6832604898754316E-2</v>
      </c>
      <c r="E23" s="162">
        <f>JP!B26/ASG_Total!$H24</f>
        <v>0.19172464130839101</v>
      </c>
      <c r="F23" s="162">
        <f>JP!C26/ASG_Total!$H24</f>
        <v>7.2329614518246346E-3</v>
      </c>
      <c r="G23" s="162">
        <f>ASG_Total!G24/ASG_Total!$H24</f>
        <v>4.350326948407484E-2</v>
      </c>
      <c r="H23" s="163">
        <f t="shared" si="0"/>
        <v>0.99999999999999978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0.71760667794376365</v>
      </c>
      <c r="C24" s="165">
        <f>ASG_Total!D25/ASG_Total!$H25</f>
        <v>3.0959389266300253E-2</v>
      </c>
      <c r="D24" s="165">
        <f>ASG_Total!E25/ASG_Total!$H25</f>
        <v>3.9125696316541628E-2</v>
      </c>
      <c r="E24" s="165">
        <f>JP!B27/ASG_Total!$H25</f>
        <v>0.20710238649444881</v>
      </c>
      <c r="F24" s="165">
        <f>JP!C27/ASG_Total!$H25</f>
        <v>2.0123328123307573E-3</v>
      </c>
      <c r="G24" s="165">
        <f>ASG_Total!G25/ASG_Total!$H25</f>
        <v>3.1935171666148589E-3</v>
      </c>
      <c r="H24" s="166">
        <f t="shared" si="0"/>
        <v>0.99999999999999989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0.70484041518777019</v>
      </c>
      <c r="C25" s="162">
        <f>ASG_Total!D26/ASG_Total!$H26</f>
        <v>3.8080301629210125E-2</v>
      </c>
      <c r="D25" s="162">
        <f>ASG_Total!E26/ASG_Total!$H26</f>
        <v>4.5401711001800918E-2</v>
      </c>
      <c r="E25" s="162">
        <f>JP!B28/ASG_Total!$H26</f>
        <v>0.20875176932101105</v>
      </c>
      <c r="F25" s="162">
        <f>JP!C28/ASG_Total!$H26</f>
        <v>2.0259227988888564E-3</v>
      </c>
      <c r="G25" s="162">
        <f>ASG_Total!G26/ASG_Total!$H26</f>
        <v>8.998800613189003E-4</v>
      </c>
      <c r="H25" s="163">
        <f t="shared" si="0"/>
        <v>1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0.60528780853983388</v>
      </c>
      <c r="C26" s="165">
        <f>ASG_Total!D27/ASG_Total!$H27</f>
        <v>7.2703585937314727E-2</v>
      </c>
      <c r="D26" s="165">
        <f>ASG_Total!E27/ASG_Total!$H27</f>
        <v>3.17716955837637E-2</v>
      </c>
      <c r="E26" s="165">
        <f>JP!B29/ASG_Total!$H27</f>
        <v>0.24238825940833778</v>
      </c>
      <c r="F26" s="165">
        <f>JP!C29/ASG_Total!$H27</f>
        <v>2.7630800930219194E-2</v>
      </c>
      <c r="G26" s="165">
        <f>ASG_Total!G27/ASG_Total!$H27</f>
        <v>2.0217849600530961E-2</v>
      </c>
      <c r="H26" s="166">
        <f t="shared" si="0"/>
        <v>1.0000000000000002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0.65770637112627073</v>
      </c>
      <c r="C27" s="162">
        <f>ASG_Total!D28/ASG_Total!$H28</f>
        <v>4.4262382425839644E-2</v>
      </c>
      <c r="D27" s="162">
        <f>ASG_Total!E28/ASG_Total!$H28</f>
        <v>3.2076917401391417E-2</v>
      </c>
      <c r="E27" s="162">
        <f>JP!B30/ASG_Total!$H28</f>
        <v>0.18187120885537833</v>
      </c>
      <c r="F27" s="162">
        <f>JP!C30/ASG_Total!$H28</f>
        <v>7.6912727954014257E-2</v>
      </c>
      <c r="G27" s="162">
        <f>ASG_Total!G28/ASG_Total!$H28</f>
        <v>7.170392237105758E-3</v>
      </c>
      <c r="H27" s="163">
        <f t="shared" si="0"/>
        <v>1.0000000000000002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0.71259783192806347</v>
      </c>
      <c r="C28" s="165">
        <f>ASG_Total!D29/ASG_Total!$H29</f>
        <v>5.3465052904108579E-2</v>
      </c>
      <c r="D28" s="165">
        <f>ASG_Total!E29/ASG_Total!$H29</f>
        <v>4.0694868321932018E-2</v>
      </c>
      <c r="E28" s="165">
        <f>JP!B31/ASG_Total!$H29</f>
        <v>0.16430172585292571</v>
      </c>
      <c r="F28" s="165">
        <f>JP!C31/ASG_Total!$H29</f>
        <v>5.5006524145579099E-4</v>
      </c>
      <c r="G28" s="165">
        <f>ASG_Total!G29/ASG_Total!$H29</f>
        <v>2.8390455751514488E-2</v>
      </c>
      <c r="H28" s="166">
        <f t="shared" si="0"/>
        <v>1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0.54814791021017895</v>
      </c>
      <c r="C29" s="162">
        <f>ASG_Total!D30/ASG_Total!$H30</f>
        <v>3.9164383029643465E-2</v>
      </c>
      <c r="D29" s="162">
        <f>ASG_Total!E30/ASG_Total!$H30</f>
        <v>2.1421016107206283E-2</v>
      </c>
      <c r="E29" s="162">
        <f>JP!B32/ASG_Total!$H30</f>
        <v>0.32341348098596118</v>
      </c>
      <c r="F29" s="162">
        <f>JP!C32/ASG_Total!$H30</f>
        <v>6.6760029281777405E-2</v>
      </c>
      <c r="G29" s="162">
        <f>ASG_Total!G30/ASG_Total!$H30</f>
        <v>1.0931803852327383E-3</v>
      </c>
      <c r="H29" s="163">
        <f t="shared" si="0"/>
        <v>1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0.60403331003931793</v>
      </c>
      <c r="C30" s="165">
        <f>ASG_Total!D31/ASG_Total!$H31</f>
        <v>9.3761862864195092E-2</v>
      </c>
      <c r="D30" s="165">
        <f>ASG_Total!E31/ASG_Total!$H31</f>
        <v>2.6829745060952721E-2</v>
      </c>
      <c r="E30" s="165">
        <f>JP!B33/ASG_Total!$H31</f>
        <v>0.21289110649714116</v>
      </c>
      <c r="F30" s="165">
        <f>JP!C33/ASG_Total!$H31</f>
        <v>6.0657888158306972E-2</v>
      </c>
      <c r="G30" s="165">
        <f>ASG_Total!G31/ASG_Total!$H31</f>
        <v>1.8260873800861172E-3</v>
      </c>
      <c r="H30" s="166">
        <f t="shared" si="0"/>
        <v>1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0.67554677844900268</v>
      </c>
      <c r="C31" s="162">
        <f>ASG_Total!D32/ASG_Total!$H32</f>
        <v>5.9955335118744055E-2</v>
      </c>
      <c r="D31" s="162">
        <f>ASG_Total!E32/ASG_Total!$H32</f>
        <v>2.8521703308498989E-2</v>
      </c>
      <c r="E31" s="162">
        <f>JP!B34/ASG_Total!$H32</f>
        <v>0.21950958977124635</v>
      </c>
      <c r="F31" s="162">
        <f>JP!C34/ASG_Total!$H32</f>
        <v>9.4838868194385244E-3</v>
      </c>
      <c r="G31" s="162">
        <f>ASG_Total!G32/ASG_Total!$H32</f>
        <v>6.9827065330695113E-3</v>
      </c>
      <c r="H31" s="163">
        <f t="shared" si="0"/>
        <v>1.0000000000000002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0.67880372520713816</v>
      </c>
      <c r="C32" s="169">
        <f>ASG_Total!D33/ASG_Total!$H33</f>
        <v>4.3465108205954242E-2</v>
      </c>
      <c r="D32" s="169">
        <f>ASG_Total!E33/ASG_Total!$H33</f>
        <v>3.9118072002980418E-2</v>
      </c>
      <c r="E32" s="169">
        <f>JP!B35/ASG_Total!$H33</f>
        <v>0.20141849797554792</v>
      </c>
      <c r="F32" s="169">
        <f>JP!C35/ASG_Total!$H33</f>
        <v>3.6705797345515739E-2</v>
      </c>
      <c r="G32" s="169">
        <f>ASG_Total!G33/ASG_Total!$H33</f>
        <v>4.8879926286355107E-4</v>
      </c>
      <c r="H32" s="170">
        <f t="shared" si="0"/>
        <v>1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7" t="s">
        <v>121</v>
      </c>
      <c r="B34" s="174">
        <f t="shared" ref="B34:G34" si="1">MIN(B6:B32)</f>
        <v>0.52242684234542336</v>
      </c>
      <c r="C34" s="174">
        <f t="shared" si="1"/>
        <v>1.4606286096335897E-2</v>
      </c>
      <c r="D34" s="174">
        <f t="shared" si="1"/>
        <v>2.1421016107206283E-2</v>
      </c>
      <c r="E34" s="174">
        <f t="shared" si="1"/>
        <v>0.11708168419415473</v>
      </c>
      <c r="F34" s="174">
        <f t="shared" si="1"/>
        <v>5.5006524145579099E-4</v>
      </c>
      <c r="G34" s="175">
        <f t="shared" si="1"/>
        <v>-1.7020964727066538E-2</v>
      </c>
    </row>
    <row r="35" spans="1:10">
      <c r="A35" s="188"/>
      <c r="B35" s="176" t="str">
        <f>VLOOKUP(B34,B$6:$I$32,B$36,FALSE)</f>
        <v>Schaffhausen</v>
      </c>
      <c r="C35" s="176" t="str">
        <f>VLOOKUP(C34,C$6:$I$32,C$36,FALSE)</f>
        <v>Nidwalden</v>
      </c>
      <c r="D35" s="176" t="str">
        <f>VLOOKUP(D34,D$6:$I$32,D$36,FALSE)</f>
        <v>Neuenburg</v>
      </c>
      <c r="E35" s="176" t="str">
        <f>VLOOKUP(E34,E$6:$I$32,E$36,FALSE)</f>
        <v>Schwyz</v>
      </c>
      <c r="F35" s="176" t="str">
        <f>VLOOKUP(F34,F$6:$I$32,F$36,FALSE)</f>
        <v>Wallis</v>
      </c>
      <c r="G35" s="177" t="str">
        <f>VLOOKUP(G34,G$6:$I$32,G$36,FALSE)</f>
        <v>Bern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7" t="s">
        <v>122</v>
      </c>
      <c r="B37" s="174">
        <f t="shared" ref="B37:G37" si="2">MAX(B6:B31)</f>
        <v>0.77083049286645833</v>
      </c>
      <c r="C37" s="174">
        <f t="shared" si="2"/>
        <v>9.3761862864195092E-2</v>
      </c>
      <c r="D37" s="174">
        <f t="shared" si="2"/>
        <v>9.1435439939705002E-2</v>
      </c>
      <c r="E37" s="174">
        <f t="shared" si="2"/>
        <v>0.32341348098596118</v>
      </c>
      <c r="F37" s="174">
        <f t="shared" si="2"/>
        <v>0.19919896974522333</v>
      </c>
      <c r="G37" s="175">
        <f t="shared" si="2"/>
        <v>4.350326948407484E-2</v>
      </c>
    </row>
    <row r="38" spans="1:10">
      <c r="A38" s="188"/>
      <c r="B38" s="176" t="str">
        <f>VLOOKUP(B37,B$6:$I$32,B$36,FALSE)</f>
        <v>Schwyz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Neuenburg</v>
      </c>
      <c r="F38" s="176" t="str">
        <f>VLOOKUP(F37,F$6:$I$32,F$36,FALSE)</f>
        <v>Basel-Stadt</v>
      </c>
      <c r="G38" s="177" t="str">
        <f>VLOOKUP(G37,G$6:$I$32,G$36,FALSE)</f>
        <v>Graubünden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2012-05-15T11:36:34Z</dcterms:modified>
</cp:coreProperties>
</file>