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SLA_A" sheetId="2" r:id="rId2"/>
    <sheet name="SLA_B" sheetId="3" r:id="rId3"/>
    <sheet name="SLA_C" sheetId="4" r:id="rId4"/>
    <sheet name="Index" sheetId="5" r:id="rId5"/>
    <sheet name="Total_SLA_AC" sheetId="6" r:id="rId6"/>
  </sheet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B2" i="6" s="1"/>
  <c r="C37" i="5" l="1"/>
  <c r="C36"/>
  <c r="F12" s="1"/>
  <c r="I12" s="1"/>
  <c r="F9"/>
  <c r="D37"/>
  <c r="D36"/>
  <c r="F11"/>
  <c r="I11" s="1"/>
  <c r="F13"/>
  <c r="I13" s="1"/>
  <c r="F15"/>
  <c r="I15" s="1"/>
  <c r="F17"/>
  <c r="I17" s="1"/>
  <c r="F19"/>
  <c r="I19" s="1"/>
  <c r="F21"/>
  <c r="I21" s="1"/>
  <c r="F23"/>
  <c r="I23" s="1"/>
  <c r="F25"/>
  <c r="I25" s="1"/>
  <c r="F27"/>
  <c r="I27" s="1"/>
  <c r="F29"/>
  <c r="I29" s="1"/>
  <c r="F31"/>
  <c r="I31" s="1"/>
  <c r="F33"/>
  <c r="I33" s="1"/>
  <c r="G11"/>
  <c r="J11" s="1"/>
  <c r="G13"/>
  <c r="J13" s="1"/>
  <c r="G15"/>
  <c r="J15" s="1"/>
  <c r="G17"/>
  <c r="J17" s="1"/>
  <c r="G19"/>
  <c r="J19" s="1"/>
  <c r="G21"/>
  <c r="J21" s="1"/>
  <c r="G23"/>
  <c r="J23" s="1"/>
  <c r="G25"/>
  <c r="J25" s="1"/>
  <c r="G27"/>
  <c r="J27" s="1"/>
  <c r="G29"/>
  <c r="J29" s="1"/>
  <c r="G31"/>
  <c r="J31" s="1"/>
  <c r="G33"/>
  <c r="J33" s="1"/>
  <c r="B36"/>
  <c r="B37"/>
  <c r="E22" s="1"/>
  <c r="H22" s="1"/>
  <c r="G10" l="1"/>
  <c r="J10" s="1"/>
  <c r="E11"/>
  <c r="H11" s="1"/>
  <c r="K11" s="1"/>
  <c r="D9" i="6" s="1"/>
  <c r="E32" i="5"/>
  <c r="H32" s="1"/>
  <c r="E28"/>
  <c r="H28" s="1"/>
  <c r="E24"/>
  <c r="H24" s="1"/>
  <c r="E20"/>
  <c r="H20" s="1"/>
  <c r="E16"/>
  <c r="H16" s="1"/>
  <c r="E12"/>
  <c r="H12" s="1"/>
  <c r="G9"/>
  <c r="E33"/>
  <c r="H33" s="1"/>
  <c r="K33" s="1"/>
  <c r="D31" i="6" s="1"/>
  <c r="E29" i="5"/>
  <c r="H29" s="1"/>
  <c r="K29" s="1"/>
  <c r="D27" i="6" s="1"/>
  <c r="E25" i="5"/>
  <c r="H25" s="1"/>
  <c r="K25" s="1"/>
  <c r="D23" i="6" s="1"/>
  <c r="E21" i="5"/>
  <c r="H21" s="1"/>
  <c r="K21" s="1"/>
  <c r="D19" i="6" s="1"/>
  <c r="E17" i="5"/>
  <c r="H17" s="1"/>
  <c r="K17" s="1"/>
  <c r="D15" i="6" s="1"/>
  <c r="E13" i="5"/>
  <c r="H13" s="1"/>
  <c r="K13" s="1"/>
  <c r="D11" i="6" s="1"/>
  <c r="E9" i="5"/>
  <c r="G32"/>
  <c r="J32" s="1"/>
  <c r="G28"/>
  <c r="J28" s="1"/>
  <c r="G24"/>
  <c r="J24" s="1"/>
  <c r="G20"/>
  <c r="J20" s="1"/>
  <c r="G16"/>
  <c r="J16" s="1"/>
  <c r="G12"/>
  <c r="J12" s="1"/>
  <c r="F34"/>
  <c r="I34" s="1"/>
  <c r="F30"/>
  <c r="I30" s="1"/>
  <c r="F26"/>
  <c r="I26" s="1"/>
  <c r="F22"/>
  <c r="I22" s="1"/>
  <c r="F18"/>
  <c r="I18" s="1"/>
  <c r="F14"/>
  <c r="I14" s="1"/>
  <c r="F10"/>
  <c r="I10" s="1"/>
  <c r="I9"/>
  <c r="E34"/>
  <c r="H34" s="1"/>
  <c r="E30"/>
  <c r="H30" s="1"/>
  <c r="E26"/>
  <c r="H26" s="1"/>
  <c r="E18"/>
  <c r="H18" s="1"/>
  <c r="E14"/>
  <c r="H14" s="1"/>
  <c r="E10"/>
  <c r="H10" s="1"/>
  <c r="K10" s="1"/>
  <c r="D8" i="6" s="1"/>
  <c r="E31" i="5"/>
  <c r="H31" s="1"/>
  <c r="K31" s="1"/>
  <c r="D29" i="6" s="1"/>
  <c r="E27" i="5"/>
  <c r="H27" s="1"/>
  <c r="K27" s="1"/>
  <c r="D25" i="6" s="1"/>
  <c r="E23" i="5"/>
  <c r="H23" s="1"/>
  <c r="K23" s="1"/>
  <c r="D21" i="6" s="1"/>
  <c r="E19" i="5"/>
  <c r="H19" s="1"/>
  <c r="K19" s="1"/>
  <c r="D17" i="6" s="1"/>
  <c r="E15" i="5"/>
  <c r="H15" s="1"/>
  <c r="K15" s="1"/>
  <c r="D13" i="6" s="1"/>
  <c r="G34" i="5"/>
  <c r="J34" s="1"/>
  <c r="G30"/>
  <c r="J30" s="1"/>
  <c r="G26"/>
  <c r="J26" s="1"/>
  <c r="G22"/>
  <c r="J22" s="1"/>
  <c r="G18"/>
  <c r="J18" s="1"/>
  <c r="G14"/>
  <c r="J14" s="1"/>
  <c r="F32"/>
  <c r="I32" s="1"/>
  <c r="F28"/>
  <c r="I28" s="1"/>
  <c r="F24"/>
  <c r="I24" s="1"/>
  <c r="F20"/>
  <c r="I20" s="1"/>
  <c r="F16"/>
  <c r="I16" s="1"/>
  <c r="K22" l="1"/>
  <c r="D20" i="6" s="1"/>
  <c r="G37" i="5"/>
  <c r="G36"/>
  <c r="J9"/>
  <c r="K14"/>
  <c r="D12" i="6" s="1"/>
  <c r="K26" i="5"/>
  <c r="D24" i="6" s="1"/>
  <c r="K34" i="5"/>
  <c r="D32" i="6" s="1"/>
  <c r="F37" i="5"/>
  <c r="K16"/>
  <c r="D14" i="6" s="1"/>
  <c r="K24" i="5"/>
  <c r="D22" i="6" s="1"/>
  <c r="K32" i="5"/>
  <c r="D30" i="6" s="1"/>
  <c r="I37" i="5"/>
  <c r="I36"/>
  <c r="E37"/>
  <c r="E36"/>
  <c r="H9"/>
  <c r="K18"/>
  <c r="D16" i="6" s="1"/>
  <c r="K30" i="5"/>
  <c r="D28" i="6" s="1"/>
  <c r="F36" i="5"/>
  <c r="K12"/>
  <c r="D10" i="6" s="1"/>
  <c r="K20" i="5"/>
  <c r="D18" i="6" s="1"/>
  <c r="K28" i="5"/>
  <c r="D26" i="6" s="1"/>
  <c r="K9" i="5" l="1"/>
  <c r="H37"/>
  <c r="H36"/>
  <c r="J37"/>
  <c r="J36"/>
  <c r="D7" i="6" l="1"/>
  <c r="K37" i="5"/>
  <c r="K36"/>
  <c r="D36" i="6" l="1"/>
  <c r="D35"/>
  <c r="E7"/>
  <c r="E9" l="1"/>
  <c r="E21"/>
  <c r="E11"/>
  <c r="E27"/>
  <c r="E25"/>
  <c r="E23"/>
  <c r="E20"/>
  <c r="E13"/>
  <c r="E29"/>
  <c r="E19"/>
  <c r="E17"/>
  <c r="E8"/>
  <c r="E15"/>
  <c r="E31"/>
  <c r="E18"/>
  <c r="E30"/>
  <c r="E24"/>
  <c r="E10"/>
  <c r="E12"/>
  <c r="E26"/>
  <c r="E28"/>
  <c r="E14"/>
  <c r="E16"/>
  <c r="E32"/>
  <c r="E22"/>
  <c r="E35" l="1"/>
  <c r="E36"/>
  <c r="F7" s="1"/>
  <c r="F20" l="1"/>
  <c r="F18"/>
  <c r="F16"/>
  <c r="F27"/>
  <c r="F13"/>
  <c r="F8"/>
  <c r="F30"/>
  <c r="F26"/>
  <c r="F32"/>
  <c r="F11"/>
  <c r="F17"/>
  <c r="F12"/>
  <c r="F9"/>
  <c r="F25"/>
  <c r="F29"/>
  <c r="F15"/>
  <c r="F24"/>
  <c r="F28"/>
  <c r="F22"/>
  <c r="F21"/>
  <c r="F23"/>
  <c r="F19"/>
  <c r="F31"/>
  <c r="F10"/>
  <c r="F14"/>
  <c r="F34" l="1"/>
  <c r="G7" s="1"/>
  <c r="G14"/>
  <c r="G31"/>
  <c r="G23"/>
  <c r="G22"/>
  <c r="G24"/>
  <c r="G29"/>
  <c r="G9"/>
  <c r="G17"/>
  <c r="G32"/>
  <c r="G30"/>
  <c r="G13"/>
  <c r="G16"/>
  <c r="G20"/>
  <c r="G10"/>
  <c r="G19"/>
  <c r="G21"/>
  <c r="G28"/>
  <c r="G15"/>
  <c r="G25"/>
  <c r="G12"/>
  <c r="G11"/>
  <c r="G26"/>
  <c r="G8"/>
  <c r="G34" s="1"/>
  <c r="G27"/>
  <c r="G18"/>
</calcChain>
</file>

<file path=xl/sharedStrings.xml><?xml version="1.0" encoding="utf-8"?>
<sst xmlns="http://schemas.openxmlformats.org/spreadsheetml/2006/main" count="239" uniqueCount="100">
  <si>
    <t>Berechnung der Auszahlungsbeträge</t>
  </si>
  <si>
    <t>Soziodemografischer Lastenausgleich</t>
  </si>
  <si>
    <t>Teilindikatoren Bevölkerungsstruktur (SLA A-C)</t>
  </si>
  <si>
    <t>Arbeitsblatt</t>
  </si>
  <si>
    <t>Inhalt</t>
  </si>
  <si>
    <t>SLA_A</t>
  </si>
  <si>
    <t>Armutindikator</t>
  </si>
  <si>
    <t>SLA_B</t>
  </si>
  <si>
    <t>Alterstruktur</t>
  </si>
  <si>
    <t>SLA_C</t>
  </si>
  <si>
    <t>Ausländerintegration</t>
  </si>
  <si>
    <t>Index</t>
  </si>
  <si>
    <t>Lastenindex</t>
  </si>
  <si>
    <t>Total_SLA_AC</t>
  </si>
  <si>
    <t>Zahlungen SLA A-C</t>
  </si>
  <si>
    <t>Produktion</t>
  </si>
  <si>
    <t>Umgebung</t>
  </si>
  <si>
    <t>Typ</t>
  </si>
  <si>
    <t>Simulation</t>
  </si>
  <si>
    <t>WS</t>
  </si>
  <si>
    <t>FA_2012_20120430_alpha0.7</t>
  </si>
  <si>
    <t>SWS</t>
  </si>
  <si>
    <t>LA_2012_20120431_alpha0.7</t>
  </si>
  <si>
    <t>RefJahr</t>
  </si>
  <si>
    <t>Armut (Armutsindikator des BFS)</t>
  </si>
  <si>
    <t>Anteil Bezüger von Sozialhilfe (in %)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</si>
  <si>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</si>
  <si>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</si>
  <si>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</si>
  <si>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</si>
  <si>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</si>
  <si>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</si>
  <si>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</si>
  <si>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</si>
  <si>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</si>
  <si>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</si>
  <si>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</si>
  <si>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</si>
  <si>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</si>
  <si>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</si>
  <si>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</si>
  <si>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</si>
  <si>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</si>
  <si>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</si>
  <si>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</si>
  <si>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</si>
  <si>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</si>
  <si>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</si>
  <si>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</si>
  <si>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</si>
  <si>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</si>
  <si>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</si>
  <si>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</si>
  <si>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Altersstruktur (Anteil der Einwohner über 80 Jahre an der Wohnbevölkerung)</t>
  </si>
  <si>
    <t>Spalte</t>
  </si>
  <si>
    <t>B</t>
  </si>
  <si>
    <t>C</t>
  </si>
  <si>
    <t>D</t>
  </si>
  <si>
    <t>Formel</t>
  </si>
  <si>
    <t>D = C / B</t>
  </si>
  <si>
    <t>Ständige Wohnbevölkerung</t>
  </si>
  <si>
    <t>Anzahl hochbetagter Einwohner</t>
  </si>
  <si>
    <t>Indikator</t>
  </si>
  <si>
    <t>Total</t>
  </si>
  <si>
    <t>Ausländerintegration (Anteil der Ausländer* an der Wohnbevölkerung)</t>
  </si>
  <si>
    <t>Anzahl Ausländer*</t>
  </si>
  <si>
    <t>* Ausländer mit Herkunft ausserhalb der Schweiz und ihrer Nachbarstaaten
  mit max. Aufenthaltsdauer von 12 Jahren (inkl. Diplomaten).</t>
  </si>
  <si>
    <t>E</t>
  </si>
  <si>
    <t>F</t>
  </si>
  <si>
    <t>G</t>
  </si>
  <si>
    <t>H</t>
  </si>
  <si>
    <t>I</t>
  </si>
  <si>
    <t>J</t>
  </si>
  <si>
    <t>K</t>
  </si>
  <si>
    <t>(B-B[MW])/B[STDW]</t>
  </si>
  <si>
    <t>(C-C[MW])/C[STDW]</t>
  </si>
  <si>
    <t>(D-D[MW])/D[STDW]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</si>
  <si>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</si>
  <si>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</si>
  <si>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</si>
  <si>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</si>
  <si>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Teilindikatoren</t>
  </si>
  <si>
    <t>Standardisierte Teilindikatoren</t>
  </si>
  <si>
    <t>Gewichtete standardisierte Teilindikatoren</t>
  </si>
  <si>
    <t>Armut
(SLA A)</t>
  </si>
  <si>
    <t>Alters-struktur
(SLA B)</t>
  </si>
  <si>
    <t>Ausländer-integration (SLA C)</t>
  </si>
  <si>
    <r>
      <rPr>
        <sz val="10"/>
        <rFont val="Arial"/>
        <family val="2"/>
      </rPr>
      <t>Gewicht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</si>
  <si>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Mittelwert (MW)</t>
  </si>
  <si>
    <t>Standardabweichung (STDW)</t>
  </si>
  <si>
    <t>Ausgleichssumme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</si>
  <si>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</si>
  <si>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</si>
  <si>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Dot</t>
    </r>
  </si>
  <si>
    <t>Kanton</t>
  </si>
  <si>
    <t>Gerundeter Lastenindex</t>
  </si>
  <si>
    <t>Masszahl
Lasten</t>
  </si>
  <si>
    <t>Massgebende Sonderlasten</t>
  </si>
  <si>
    <t>Beiträge</t>
  </si>
  <si>
    <r>
      <rPr>
        <sz val="10"/>
        <rFont val="Arial"/>
        <family val="2"/>
      </rPr>
      <t>Minimum (Min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</si>
</sst>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8"/>
      <name val="Symbol"/>
      <family val="1"/>
      <charset val="2"/>
    </font>
    <font>
      <i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/>
      <diagonal/>
    </border>
    <border diagonalUp="1" diagonalDown="1">
      <left style="thin">
        <color rgb="FF000000"/>
      </left>
      <right/>
      <top style="thin">
        <color auto="1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 style="thin">
        <color rgb="FF000000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left" vertical="center" wrapText="1"/>
    </xf>
    <xf numFmtId="10" fontId="12" fillId="0" borderId="6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wrapText="1"/>
    </xf>
    <xf numFmtId="10" fontId="12" fillId="3" borderId="6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12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11" fillId="0" borderId="0" xfId="0" applyFont="1" applyFill="1"/>
    <xf numFmtId="0" fontId="14" fillId="0" borderId="1" xfId="0" applyFont="1" applyFill="1" applyBorder="1" applyAlignment="1">
      <alignment horizontal="right" wrapText="1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" fontId="1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ont="1" applyFill="1" applyBorder="1" applyAlignment="1">
      <alignment vertical="center"/>
    </xf>
    <xf numFmtId="10" fontId="0" fillId="0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0" fontId="1" fillId="0" borderId="1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1" fillId="0" borderId="18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9" fillId="0" borderId="0" xfId="0" applyFont="1" applyFill="1"/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wrapText="1"/>
    </xf>
    <xf numFmtId="0" fontId="13" fillId="0" borderId="25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29" xfId="0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right" wrapText="1"/>
    </xf>
    <xf numFmtId="0" fontId="15" fillId="0" borderId="3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64" fontId="19" fillId="0" borderId="36" xfId="0" applyNumberFormat="1" applyFont="1" applyFill="1" applyBorder="1" applyAlignment="1">
      <alignment horizontal="right"/>
    </xf>
    <xf numFmtId="164" fontId="19" fillId="0" borderId="22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 vertical="center"/>
    </xf>
    <xf numFmtId="10" fontId="0" fillId="0" borderId="41" xfId="0" applyNumberFormat="1" applyFont="1" applyFill="1" applyBorder="1" applyAlignment="1">
      <alignment vertical="center"/>
    </xf>
    <xf numFmtId="165" fontId="0" fillId="0" borderId="42" xfId="0" applyNumberFormat="1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horizontal="right" vertical="center" wrapText="1"/>
    </xf>
    <xf numFmtId="164" fontId="0" fillId="0" borderId="42" xfId="0" applyNumberFormat="1" applyFont="1" applyFill="1" applyBorder="1" applyAlignment="1">
      <alignment horizontal="right" vertical="center" wrapText="1"/>
    </xf>
    <xf numFmtId="164" fontId="0" fillId="0" borderId="40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0" fillId="3" borderId="43" xfId="0" applyFont="1" applyFill="1" applyBorder="1" applyAlignment="1">
      <alignment horizontal="left" vertical="center" wrapText="1"/>
    </xf>
    <xf numFmtId="10" fontId="0" fillId="3" borderId="4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4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45" xfId="0" applyNumberFormat="1" applyFont="1" applyFill="1" applyBorder="1" applyAlignment="1">
      <alignment horizontal="right" vertical="center" wrapText="1"/>
    </xf>
    <xf numFmtId="164" fontId="0" fillId="3" borderId="44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4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45" xfId="0" applyNumberFormat="1" applyFont="1" applyFill="1" applyBorder="1" applyAlignment="1">
      <alignment horizontal="right" vertical="center" wrapText="1"/>
    </xf>
    <xf numFmtId="164" fontId="0" fillId="0" borderId="4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46" xfId="0" applyFont="1" applyFill="1" applyBorder="1" applyAlignment="1">
      <alignment horizontal="left" vertical="center" wrapText="1"/>
    </xf>
    <xf numFmtId="10" fontId="0" fillId="3" borderId="47" xfId="0" applyNumberFormat="1" applyFont="1" applyFill="1" applyBorder="1" applyAlignment="1">
      <alignment vertical="center"/>
    </xf>
    <xf numFmtId="10" fontId="0" fillId="3" borderId="48" xfId="0" applyNumberFormat="1" applyFont="1" applyFill="1" applyBorder="1" applyAlignment="1">
      <alignment vertical="center"/>
    </xf>
    <xf numFmtId="165" fontId="0" fillId="3" borderId="49" xfId="0" applyNumberFormat="1" applyFont="1" applyFill="1" applyBorder="1" applyAlignment="1">
      <alignment vertical="center"/>
    </xf>
    <xf numFmtId="164" fontId="0" fillId="3" borderId="48" xfId="0" applyNumberFormat="1" applyFont="1" applyFill="1" applyBorder="1" applyAlignment="1">
      <alignment horizontal="right" vertical="center" wrapText="1"/>
    </xf>
    <xf numFmtId="164" fontId="0" fillId="3" borderId="49" xfId="0" applyNumberFormat="1" applyFont="1" applyFill="1" applyBorder="1" applyAlignment="1">
      <alignment horizontal="right" vertical="center" wrapText="1"/>
    </xf>
    <xf numFmtId="164" fontId="0" fillId="3" borderId="47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5" xfId="0" applyFont="1" applyFill="1" applyBorder="1" applyAlignment="1">
      <alignment wrapText="1"/>
    </xf>
    <xf numFmtId="165" fontId="0" fillId="0" borderId="26" xfId="0" applyNumberFormat="1" applyFont="1" applyFill="1" applyBorder="1"/>
    <xf numFmtId="165" fontId="0" fillId="0" borderId="23" xfId="0" applyNumberFormat="1" applyFont="1" applyFill="1" applyBorder="1"/>
    <xf numFmtId="165" fontId="0" fillId="0" borderId="27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Fill="1" applyBorder="1"/>
    <xf numFmtId="164" fontId="0" fillId="0" borderId="27" xfId="0" applyNumberFormat="1" applyFont="1" applyFill="1" applyBorder="1"/>
    <xf numFmtId="164" fontId="0" fillId="0" borderId="28" xfId="0" applyNumberFormat="1" applyFont="1" applyFill="1" applyBorder="1"/>
    <xf numFmtId="0" fontId="0" fillId="0" borderId="35" xfId="0" applyFont="1" applyFill="1" applyBorder="1" applyAlignment="1">
      <alignment wrapText="1"/>
    </xf>
    <xf numFmtId="166" fontId="0" fillId="0" borderId="36" xfId="0" applyNumberFormat="1" applyFont="1" applyFill="1" applyBorder="1"/>
    <xf numFmtId="166" fontId="0" fillId="0" borderId="22" xfId="0" applyNumberFormat="1" applyFont="1" applyFill="1" applyBorder="1"/>
    <xf numFmtId="166" fontId="0" fillId="0" borderId="37" xfId="0" applyNumberFormat="1" applyFont="1" applyFill="1" applyBorder="1"/>
    <xf numFmtId="164" fontId="0" fillId="0" borderId="36" xfId="0" applyNumberFormat="1" applyFont="1" applyFill="1" applyBorder="1"/>
    <xf numFmtId="164" fontId="0" fillId="0" borderId="22" xfId="0" applyNumberFormat="1" applyFont="1" applyFill="1" applyBorder="1"/>
    <xf numFmtId="164" fontId="0" fillId="0" borderId="37" xfId="0" applyNumberFormat="1" applyFont="1" applyFill="1" applyBorder="1"/>
    <xf numFmtId="164" fontId="0" fillId="0" borderId="38" xfId="0" applyNumberFormat="1" applyFont="1" applyFill="1" applyBorder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3" fontId="19" fillId="4" borderId="4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1" fillId="0" borderId="0" xfId="0" applyFont="1" applyFill="1" applyBorder="1"/>
    <xf numFmtId="0" fontId="15" fillId="0" borderId="1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9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164" fontId="0" fillId="3" borderId="15" xfId="0" applyNumberFormat="1" applyFont="1" applyFill="1" applyBorder="1" applyAlignment="1" applyProtection="1">
      <alignment vertical="center"/>
      <protection locked="0"/>
    </xf>
    <xf numFmtId="164" fontId="0" fillId="3" borderId="15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4" sqref="A4:E4"/>
    </sheetView>
  </sheetViews>
  <sheetFormatPr baseColWidth="10" defaultColWidth="11.42578125" defaultRowHeight="12.75"/>
  <cols>
    <col min="1" max="1" width="17.28515625" style="1" customWidth="1"/>
    <col min="2" max="2" width="14.140625" style="1" customWidth="1"/>
    <col min="3" max="3" width="28.28515625" style="1" customWidth="1"/>
    <col min="4" max="4" width="9.140625" style="1" customWidth="1"/>
    <col min="5" max="5" width="11.42578125" style="1" customWidth="1"/>
    <col min="6" max="16384" width="11.42578125" style="1"/>
  </cols>
  <sheetData>
    <row r="1" spans="1:5" ht="18" customHeight="1">
      <c r="A1" s="194" t="s">
        <v>0</v>
      </c>
      <c r="B1" s="194"/>
      <c r="C1" s="194"/>
      <c r="D1" s="194"/>
      <c r="E1" s="194"/>
    </row>
    <row r="3" spans="1:5" ht="27.75" customHeight="1">
      <c r="A3" s="195" t="s">
        <v>1</v>
      </c>
      <c r="B3" s="195"/>
      <c r="C3" s="195"/>
      <c r="D3" s="195"/>
      <c r="E3" s="195"/>
    </row>
    <row r="4" spans="1:5" ht="24.75" customHeight="1">
      <c r="A4" s="196" t="s">
        <v>2</v>
      </c>
      <c r="B4" s="196"/>
      <c r="C4" s="196"/>
      <c r="D4" s="196"/>
      <c r="E4" s="196"/>
    </row>
    <row r="6" spans="1:5" ht="18" customHeight="1">
      <c r="A6" s="197" t="str">
        <f>"Referenzjahr "&amp;C30</f>
        <v>Referenzjahr 2012</v>
      </c>
      <c r="B6" s="197"/>
      <c r="C6" s="197"/>
      <c r="D6" s="197"/>
      <c r="E6" s="197"/>
    </row>
    <row r="11" spans="1:5">
      <c r="B11" s="2" t="s">
        <v>3</v>
      </c>
      <c r="C11" s="3" t="s">
        <v>4</v>
      </c>
    </row>
    <row r="12" spans="1:5">
      <c r="B12" s="4" t="s">
        <v>5</v>
      </c>
      <c r="C12" s="5" t="s">
        <v>6</v>
      </c>
    </row>
    <row r="13" spans="1:5">
      <c r="B13" s="4" t="s">
        <v>7</v>
      </c>
      <c r="C13" s="5" t="s">
        <v>8</v>
      </c>
    </row>
    <row r="14" spans="1:5">
      <c r="B14" s="4" t="s">
        <v>9</v>
      </c>
      <c r="C14" s="5" t="s">
        <v>10</v>
      </c>
    </row>
    <row r="15" spans="1:5">
      <c r="B15" s="4" t="s">
        <v>11</v>
      </c>
      <c r="C15" s="5" t="s">
        <v>12</v>
      </c>
      <c r="D15" s="6"/>
    </row>
    <row r="16" spans="1:5">
      <c r="B16" s="4" t="s">
        <v>13</v>
      </c>
      <c r="C16" s="5" t="s">
        <v>14</v>
      </c>
      <c r="D16" s="6"/>
    </row>
    <row r="25" spans="2:3">
      <c r="B25" s="7" t="s">
        <v>15</v>
      </c>
      <c r="C25" s="8"/>
    </row>
    <row r="26" spans="2:3">
      <c r="B26" s="9" t="s">
        <v>16</v>
      </c>
      <c r="C26" s="10" t="s">
        <v>15</v>
      </c>
    </row>
    <row r="27" spans="2:3">
      <c r="B27" s="9" t="s">
        <v>17</v>
      </c>
      <c r="C27" s="11" t="s">
        <v>18</v>
      </c>
    </row>
    <row r="28" spans="2:3">
      <c r="B28" s="9" t="s">
        <v>19</v>
      </c>
      <c r="C28" s="11" t="s">
        <v>20</v>
      </c>
    </row>
    <row r="29" spans="2:3">
      <c r="B29" s="9" t="s">
        <v>21</v>
      </c>
      <c r="C29" s="11" t="s">
        <v>22</v>
      </c>
    </row>
    <row r="30" spans="2:3">
      <c r="B30" s="12" t="s">
        <v>23</v>
      </c>
      <c r="C30" s="13">
        <v>2012</v>
      </c>
    </row>
  </sheetData>
  <mergeCells count="4">
    <mergeCell ref="A1:E1"/>
    <mergeCell ref="A3:E3"/>
    <mergeCell ref="A4:E4"/>
    <mergeCell ref="A6:E6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85546875" style="14" customWidth="1"/>
    <col min="2" max="2" width="19.28515625" style="14" customWidth="1"/>
  </cols>
  <sheetData>
    <row r="1" spans="1:3" ht="23.25" customHeight="1">
      <c r="A1" s="15" t="str">
        <f>"SLA A (Referenzjahr "&amp;Info!C30&amp;")"</f>
        <v>SLA A (Referenzjahr 2012)</v>
      </c>
      <c r="B1" s="15"/>
      <c r="C1" s="16"/>
    </row>
    <row r="2" spans="1:3">
      <c r="A2" s="1" t="s">
        <v>24</v>
      </c>
      <c r="B2" s="1"/>
    </row>
    <row r="3" spans="1:3" ht="29.25" customHeight="1">
      <c r="B3" s="17" t="str">
        <f>Info!$C$28</f>
        <v>FA_2012_20120430_alpha0.7</v>
      </c>
    </row>
    <row r="4" spans="1:3" ht="28.5" customHeight="1">
      <c r="A4" s="18"/>
      <c r="B4" s="19" t="s">
        <v>25</v>
      </c>
    </row>
    <row r="5" spans="1:3">
      <c r="A5" s="20" t="s">
        <v>26</v>
      </c>
      <c r="B5" s="21">
        <v>2009</v>
      </c>
    </row>
    <row r="6" spans="1:3">
      <c r="A6" s="22" t="s">
        <v>27</v>
      </c>
      <c r="B6" s="23">
        <v>4.9929401978444997E-2</v>
      </c>
    </row>
    <row r="7" spans="1:3">
      <c r="A7" s="24" t="s">
        <v>28</v>
      </c>
      <c r="B7" s="25">
        <v>6.3379003782455007E-2</v>
      </c>
    </row>
    <row r="8" spans="1:3">
      <c r="A8" s="22" t="s">
        <v>29</v>
      </c>
      <c r="B8" s="23">
        <v>4.2167983435060098E-2</v>
      </c>
    </row>
    <row r="9" spans="1:3">
      <c r="A9" s="24" t="s">
        <v>30</v>
      </c>
      <c r="B9" s="25">
        <v>2.56596933996984E-2</v>
      </c>
    </row>
    <row r="10" spans="1:3">
      <c r="A10" s="22" t="s">
        <v>31</v>
      </c>
      <c r="B10" s="23">
        <v>2.66385108999042E-2</v>
      </c>
    </row>
    <row r="11" spans="1:3">
      <c r="A11" s="24" t="s">
        <v>32</v>
      </c>
      <c r="B11" s="25">
        <v>2.4170096034722199E-2</v>
      </c>
    </row>
    <row r="12" spans="1:3">
      <c r="A12" s="22" t="s">
        <v>33</v>
      </c>
      <c r="B12" s="23">
        <v>1.8545755306054401E-2</v>
      </c>
    </row>
    <row r="13" spans="1:3">
      <c r="A13" s="24" t="s">
        <v>34</v>
      </c>
      <c r="B13" s="25">
        <v>4.0028223651810198E-2</v>
      </c>
    </row>
    <row r="14" spans="1:3">
      <c r="A14" s="22" t="s">
        <v>35</v>
      </c>
      <c r="B14" s="23">
        <v>3.6070815761029697E-2</v>
      </c>
    </row>
    <row r="15" spans="1:3">
      <c r="A15" s="24" t="s">
        <v>36</v>
      </c>
      <c r="B15" s="25">
        <v>4.2407337903051498E-2</v>
      </c>
    </row>
    <row r="16" spans="1:3">
      <c r="A16" s="22" t="s">
        <v>37</v>
      </c>
      <c r="B16" s="23">
        <v>4.48807877508016E-2</v>
      </c>
    </row>
    <row r="17" spans="1:2">
      <c r="A17" s="24" t="s">
        <v>38</v>
      </c>
      <c r="B17" s="25">
        <v>0.1013628682666092</v>
      </c>
    </row>
    <row r="18" spans="1:2">
      <c r="A18" s="22" t="s">
        <v>39</v>
      </c>
      <c r="B18" s="23">
        <v>3.9094368622162597E-2</v>
      </c>
    </row>
    <row r="19" spans="1:2">
      <c r="A19" s="24" t="s">
        <v>40</v>
      </c>
      <c r="B19" s="25">
        <v>4.5839038830734001E-2</v>
      </c>
    </row>
    <row r="20" spans="1:2">
      <c r="A20" s="22" t="s">
        <v>41</v>
      </c>
      <c r="B20" s="23">
        <v>3.1545897401968198E-2</v>
      </c>
    </row>
    <row r="21" spans="1:2">
      <c r="A21" s="24" t="s">
        <v>42</v>
      </c>
      <c r="B21" s="25">
        <v>2.17352156946682E-2</v>
      </c>
    </row>
    <row r="22" spans="1:2">
      <c r="A22" s="22" t="s">
        <v>43</v>
      </c>
      <c r="B22" s="23">
        <v>4.0351678082036602E-2</v>
      </c>
    </row>
    <row r="23" spans="1:2">
      <c r="A23" s="24" t="s">
        <v>44</v>
      </c>
      <c r="B23" s="25">
        <v>2.7265072957745301E-2</v>
      </c>
    </row>
    <row r="24" spans="1:2">
      <c r="A24" s="22" t="s">
        <v>45</v>
      </c>
      <c r="B24" s="23">
        <v>3.2925189003888598E-2</v>
      </c>
    </row>
    <row r="25" spans="1:2">
      <c r="A25" s="24" t="s">
        <v>46</v>
      </c>
      <c r="B25" s="25">
        <v>3.0454686592085001E-2</v>
      </c>
    </row>
    <row r="26" spans="1:2">
      <c r="A26" s="22" t="s">
        <v>47</v>
      </c>
      <c r="B26" s="23">
        <v>8.5245219526669497E-2</v>
      </c>
    </row>
    <row r="27" spans="1:2">
      <c r="A27" s="24" t="s">
        <v>48</v>
      </c>
      <c r="B27" s="25">
        <v>7.7377060589929395E-2</v>
      </c>
    </row>
    <row r="28" spans="1:2">
      <c r="A28" s="22" t="s">
        <v>49</v>
      </c>
      <c r="B28" s="23">
        <v>2.80891375277992E-2</v>
      </c>
    </row>
    <row r="29" spans="1:2">
      <c r="A29" s="24" t="s">
        <v>50</v>
      </c>
      <c r="B29" s="25">
        <v>9.0101655181407794E-2</v>
      </c>
    </row>
    <row r="30" spans="1:2">
      <c r="A30" s="22" t="s">
        <v>51</v>
      </c>
      <c r="B30" s="23">
        <v>0.1044725535967073</v>
      </c>
    </row>
    <row r="31" spans="1:2">
      <c r="A31" s="26" t="s">
        <v>52</v>
      </c>
      <c r="B31" s="27">
        <v>5.5455798948620398E-2</v>
      </c>
    </row>
    <row r="32" spans="1:2">
      <c r="A32" s="28"/>
    </row>
    <row r="33" spans="1:1">
      <c r="A33" s="28"/>
    </row>
    <row r="34" spans="1:1">
      <c r="A34" s="28"/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5" t="str">
        <f>"SLA B (Referenzjahr "&amp;Info!C30&amp;")"</f>
        <v>SLA B (Referenzjahr 2012)</v>
      </c>
      <c r="B1" s="15"/>
      <c r="C1" s="15"/>
    </row>
    <row r="2" spans="1:4">
      <c r="A2" s="1" t="s">
        <v>53</v>
      </c>
      <c r="D2" s="14"/>
    </row>
    <row r="3" spans="1:4" ht="27.75" customHeight="1">
      <c r="A3" s="14"/>
      <c r="D3" s="17" t="str">
        <f>Info!$C$28</f>
        <v>FA_2012_20120430_alpha0.7</v>
      </c>
    </row>
    <row r="4" spans="1:4" s="1" customFormat="1" ht="13.5" customHeight="1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32" customFormat="1" ht="13.5" customHeight="1">
      <c r="A5" s="33" t="s">
        <v>58</v>
      </c>
      <c r="B5" s="34"/>
      <c r="C5" s="34"/>
      <c r="D5" s="35" t="s">
        <v>59</v>
      </c>
    </row>
    <row r="6" spans="1:4" ht="38.25" customHeight="1">
      <c r="A6" s="36"/>
      <c r="B6" s="37" t="s">
        <v>60</v>
      </c>
      <c r="C6" s="38" t="s">
        <v>61</v>
      </c>
      <c r="D6" s="39" t="s">
        <v>62</v>
      </c>
    </row>
    <row r="7" spans="1:4">
      <c r="A7" s="40" t="s">
        <v>26</v>
      </c>
      <c r="B7" s="41">
        <v>2009</v>
      </c>
      <c r="C7" s="41">
        <v>2009</v>
      </c>
      <c r="D7" s="42"/>
    </row>
    <row r="8" spans="1:4">
      <c r="A8" s="43" t="s">
        <v>27</v>
      </c>
      <c r="B8" s="44">
        <v>1351297</v>
      </c>
      <c r="C8" s="44">
        <v>61469</v>
      </c>
      <c r="D8" s="45">
        <f t="shared" ref="D8:D34" si="0">C8/B8</f>
        <v>4.5488889563138228E-2</v>
      </c>
    </row>
    <row r="9" spans="1:4">
      <c r="A9" s="24" t="s">
        <v>28</v>
      </c>
      <c r="B9" s="46">
        <v>974235</v>
      </c>
      <c r="C9" s="46">
        <v>55434</v>
      </c>
      <c r="D9" s="47">
        <f t="shared" si="0"/>
        <v>5.6900029253722152E-2</v>
      </c>
    </row>
    <row r="10" spans="1:4">
      <c r="A10" s="22" t="s">
        <v>29</v>
      </c>
      <c r="B10" s="44">
        <v>372964</v>
      </c>
      <c r="C10" s="44">
        <v>16110</v>
      </c>
      <c r="D10" s="48">
        <f t="shared" si="0"/>
        <v>4.319451743331796E-2</v>
      </c>
    </row>
    <row r="11" spans="1:4">
      <c r="A11" s="24" t="s">
        <v>30</v>
      </c>
      <c r="B11" s="46">
        <v>35335</v>
      </c>
      <c r="C11" s="46">
        <v>1781</v>
      </c>
      <c r="D11" s="47">
        <f t="shared" si="0"/>
        <v>5.0403282864015846E-2</v>
      </c>
    </row>
    <row r="12" spans="1:4">
      <c r="A12" s="22" t="s">
        <v>31</v>
      </c>
      <c r="B12" s="44">
        <v>144686</v>
      </c>
      <c r="C12" s="44">
        <v>5705</v>
      </c>
      <c r="D12" s="48">
        <f t="shared" si="0"/>
        <v>3.9430214395311226E-2</v>
      </c>
    </row>
    <row r="13" spans="1:4">
      <c r="A13" s="24" t="s">
        <v>32</v>
      </c>
      <c r="B13" s="46">
        <v>35032</v>
      </c>
      <c r="C13" s="46">
        <v>1493</v>
      </c>
      <c r="D13" s="47">
        <f t="shared" si="0"/>
        <v>4.2618177666133822E-2</v>
      </c>
    </row>
    <row r="14" spans="1:4">
      <c r="A14" s="22" t="s">
        <v>33</v>
      </c>
      <c r="B14" s="44">
        <v>40794</v>
      </c>
      <c r="C14" s="44">
        <v>1662</v>
      </c>
      <c r="D14" s="48">
        <f t="shared" si="0"/>
        <v>4.0741285483159285E-2</v>
      </c>
    </row>
    <row r="15" spans="1:4">
      <c r="A15" s="24" t="s">
        <v>34</v>
      </c>
      <c r="B15" s="46">
        <v>38479</v>
      </c>
      <c r="C15" s="46">
        <v>1994</v>
      </c>
      <c r="D15" s="47">
        <f t="shared" si="0"/>
        <v>5.1820473505028719E-2</v>
      </c>
    </row>
    <row r="16" spans="1:4">
      <c r="A16" s="22" t="s">
        <v>35</v>
      </c>
      <c r="B16" s="44">
        <v>110890</v>
      </c>
      <c r="C16" s="44">
        <v>3944</v>
      </c>
      <c r="D16" s="48">
        <f t="shared" si="0"/>
        <v>3.5566777887997114E-2</v>
      </c>
    </row>
    <row r="17" spans="1:4">
      <c r="A17" s="24" t="s">
        <v>36</v>
      </c>
      <c r="B17" s="46">
        <v>273159</v>
      </c>
      <c r="C17" s="46">
        <v>10131</v>
      </c>
      <c r="D17" s="47">
        <f t="shared" si="0"/>
        <v>3.7088289238136028E-2</v>
      </c>
    </row>
    <row r="18" spans="1:4">
      <c r="A18" s="22" t="s">
        <v>37</v>
      </c>
      <c r="B18" s="44">
        <v>252748</v>
      </c>
      <c r="C18" s="44">
        <v>12414</v>
      </c>
      <c r="D18" s="48">
        <f t="shared" si="0"/>
        <v>4.9116115656701535E-2</v>
      </c>
    </row>
    <row r="19" spans="1:4">
      <c r="A19" s="24" t="s">
        <v>38</v>
      </c>
      <c r="B19" s="46">
        <v>187898</v>
      </c>
      <c r="C19" s="46">
        <v>13189</v>
      </c>
      <c r="D19" s="47">
        <f t="shared" si="0"/>
        <v>7.019233839636399E-2</v>
      </c>
    </row>
    <row r="20" spans="1:4">
      <c r="A20" s="22" t="s">
        <v>39</v>
      </c>
      <c r="B20" s="44">
        <v>272815</v>
      </c>
      <c r="C20" s="44">
        <v>13562</v>
      </c>
      <c r="D20" s="48">
        <f t="shared" si="0"/>
        <v>4.9711342851382803E-2</v>
      </c>
    </row>
    <row r="21" spans="1:4">
      <c r="A21" s="24" t="s">
        <v>40</v>
      </c>
      <c r="B21" s="46">
        <v>75657</v>
      </c>
      <c r="C21" s="46">
        <v>4574</v>
      </c>
      <c r="D21" s="47">
        <f t="shared" si="0"/>
        <v>6.0457062796568727E-2</v>
      </c>
    </row>
    <row r="22" spans="1:4">
      <c r="A22" s="22" t="s">
        <v>41</v>
      </c>
      <c r="B22" s="44">
        <v>53043</v>
      </c>
      <c r="C22" s="44">
        <v>2957</v>
      </c>
      <c r="D22" s="48">
        <f t="shared" si="0"/>
        <v>5.5747223950379877E-2</v>
      </c>
    </row>
    <row r="23" spans="1:4">
      <c r="A23" s="24" t="s">
        <v>42</v>
      </c>
      <c r="B23" s="46">
        <v>15681</v>
      </c>
      <c r="C23" s="46">
        <v>705</v>
      </c>
      <c r="D23" s="47">
        <f t="shared" si="0"/>
        <v>4.4958867419169699E-2</v>
      </c>
    </row>
    <row r="24" spans="1:4">
      <c r="A24" s="22" t="s">
        <v>43</v>
      </c>
      <c r="B24" s="44">
        <v>474676</v>
      </c>
      <c r="C24" s="44">
        <v>21149</v>
      </c>
      <c r="D24" s="48">
        <f t="shared" si="0"/>
        <v>4.4554601454465784E-2</v>
      </c>
    </row>
    <row r="25" spans="1:4">
      <c r="A25" s="24" t="s">
        <v>44</v>
      </c>
      <c r="B25" s="46">
        <v>191861</v>
      </c>
      <c r="C25" s="46">
        <v>9431</v>
      </c>
      <c r="D25" s="47">
        <f t="shared" si="0"/>
        <v>4.9155378112279199E-2</v>
      </c>
    </row>
    <row r="26" spans="1:4">
      <c r="A26" s="22" t="s">
        <v>45</v>
      </c>
      <c r="B26" s="44">
        <v>600040</v>
      </c>
      <c r="C26" s="44">
        <v>23772</v>
      </c>
      <c r="D26" s="48">
        <f t="shared" si="0"/>
        <v>3.9617358842743818E-2</v>
      </c>
    </row>
    <row r="27" spans="1:4">
      <c r="A27" s="24" t="s">
        <v>46</v>
      </c>
      <c r="B27" s="46">
        <v>244805</v>
      </c>
      <c r="C27" s="46">
        <v>11269</v>
      </c>
      <c r="D27" s="47">
        <f t="shared" si="0"/>
        <v>4.6032556524580791E-2</v>
      </c>
    </row>
    <row r="28" spans="1:4">
      <c r="A28" s="22" t="s">
        <v>47</v>
      </c>
      <c r="B28" s="44">
        <v>335720</v>
      </c>
      <c r="C28" s="44">
        <v>19449</v>
      </c>
      <c r="D28" s="48">
        <f t="shared" si="0"/>
        <v>5.7932205409269633E-2</v>
      </c>
    </row>
    <row r="29" spans="1:4">
      <c r="A29" s="24" t="s">
        <v>48</v>
      </c>
      <c r="B29" s="46">
        <v>701526</v>
      </c>
      <c r="C29" s="46">
        <v>32155</v>
      </c>
      <c r="D29" s="47">
        <f t="shared" si="0"/>
        <v>4.5835792258590559E-2</v>
      </c>
    </row>
    <row r="30" spans="1:4">
      <c r="A30" s="22" t="s">
        <v>49</v>
      </c>
      <c r="B30" s="44">
        <v>307392</v>
      </c>
      <c r="C30" s="44">
        <v>13435</v>
      </c>
      <c r="D30" s="48">
        <f t="shared" si="0"/>
        <v>4.3706407453674788E-2</v>
      </c>
    </row>
    <row r="31" spans="1:4">
      <c r="A31" s="24" t="s">
        <v>50</v>
      </c>
      <c r="B31" s="46">
        <v>171647</v>
      </c>
      <c r="C31" s="46">
        <v>9910</v>
      </c>
      <c r="D31" s="47">
        <f t="shared" si="0"/>
        <v>5.7734769614383008E-2</v>
      </c>
    </row>
    <row r="32" spans="1:4">
      <c r="A32" s="22" t="s">
        <v>51</v>
      </c>
      <c r="B32" s="44">
        <v>453292</v>
      </c>
      <c r="C32" s="44">
        <v>20124</v>
      </c>
      <c r="D32" s="48">
        <f t="shared" si="0"/>
        <v>4.4395224270448189E-2</v>
      </c>
    </row>
    <row r="33" spans="1:4">
      <c r="A33" s="24" t="s">
        <v>52</v>
      </c>
      <c r="B33" s="46">
        <v>70134</v>
      </c>
      <c r="C33" s="46">
        <v>3786</v>
      </c>
      <c r="D33" s="47">
        <f t="shared" si="0"/>
        <v>5.3982376593378387E-2</v>
      </c>
    </row>
    <row r="34" spans="1:4" ht="13.5" customHeight="1">
      <c r="A34" s="49" t="s">
        <v>63</v>
      </c>
      <c r="B34" s="50">
        <v>7785806</v>
      </c>
      <c r="C34" s="50">
        <v>371604</v>
      </c>
      <c r="D34" s="51">
        <f t="shared" si="0"/>
        <v>4.7728391896741329E-2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4" sqref="A4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5" t="str">
        <f>"SLA C (Referenzjahr "&amp;Info!C30&amp;")"</f>
        <v>SLA C (Referenzjahr 2012)</v>
      </c>
      <c r="B1" s="15"/>
      <c r="C1" s="15"/>
    </row>
    <row r="2" spans="1:4">
      <c r="A2" s="1" t="s">
        <v>64</v>
      </c>
    </row>
    <row r="3" spans="1:4" ht="26.25" customHeight="1">
      <c r="A3" s="14"/>
      <c r="D3" s="17" t="str">
        <f>Info!$C$28</f>
        <v>FA_2012_20120430_alpha0.7</v>
      </c>
    </row>
    <row r="4" spans="1:4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14" customFormat="1" ht="13.5" customHeight="1">
      <c r="A5" s="33" t="s">
        <v>58</v>
      </c>
      <c r="B5" s="34"/>
      <c r="C5" s="34"/>
      <c r="D5" s="35" t="s">
        <v>59</v>
      </c>
    </row>
    <row r="6" spans="1:4" ht="28.5" customHeight="1">
      <c r="A6" s="18"/>
      <c r="B6" s="52" t="s">
        <v>60</v>
      </c>
      <c r="C6" s="52" t="s">
        <v>65</v>
      </c>
      <c r="D6" s="53" t="s">
        <v>62</v>
      </c>
    </row>
    <row r="7" spans="1:4">
      <c r="A7" s="40" t="s">
        <v>26</v>
      </c>
      <c r="B7" s="54">
        <f>SLA_B!B7</f>
        <v>2009</v>
      </c>
      <c r="C7" s="41">
        <v>2009</v>
      </c>
      <c r="D7" s="42"/>
    </row>
    <row r="8" spans="1:4">
      <c r="A8" s="43" t="s">
        <v>27</v>
      </c>
      <c r="B8" s="55">
        <f>SLA_B!B8</f>
        <v>1351297</v>
      </c>
      <c r="C8" s="56">
        <v>112736</v>
      </c>
      <c r="D8" s="45">
        <f t="shared" ref="D8:D34" si="0">C8/B8</f>
        <v>8.3427995473977959E-2</v>
      </c>
    </row>
    <row r="9" spans="1:4">
      <c r="A9" s="24" t="s">
        <v>28</v>
      </c>
      <c r="B9" s="57">
        <f>SLA_B!B9</f>
        <v>974235</v>
      </c>
      <c r="C9" s="46">
        <v>48284</v>
      </c>
      <c r="D9" s="47">
        <f t="shared" si="0"/>
        <v>4.9560937556133784E-2</v>
      </c>
    </row>
    <row r="10" spans="1:4">
      <c r="A10" s="22" t="s">
        <v>29</v>
      </c>
      <c r="B10" s="58">
        <f>SLA_B!B10</f>
        <v>372964</v>
      </c>
      <c r="C10" s="44">
        <v>21425</v>
      </c>
      <c r="D10" s="48">
        <f t="shared" si="0"/>
        <v>5.744522259521026E-2</v>
      </c>
    </row>
    <row r="11" spans="1:4">
      <c r="A11" s="24" t="s">
        <v>30</v>
      </c>
      <c r="B11" s="57">
        <f>SLA_B!B11</f>
        <v>35335</v>
      </c>
      <c r="C11" s="46">
        <v>1121</v>
      </c>
      <c r="D11" s="47">
        <f t="shared" si="0"/>
        <v>3.1724918635913403E-2</v>
      </c>
    </row>
    <row r="12" spans="1:4">
      <c r="A12" s="22" t="s">
        <v>31</v>
      </c>
      <c r="B12" s="58">
        <f>SLA_B!B12</f>
        <v>144686</v>
      </c>
      <c r="C12" s="44">
        <v>7966</v>
      </c>
      <c r="D12" s="48">
        <f t="shared" si="0"/>
        <v>5.5057158259956045E-2</v>
      </c>
    </row>
    <row r="13" spans="1:4">
      <c r="A13" s="24" t="s">
        <v>32</v>
      </c>
      <c r="B13" s="57">
        <f>SLA_B!B13</f>
        <v>35032</v>
      </c>
      <c r="C13" s="46">
        <v>1787</v>
      </c>
      <c r="D13" s="47">
        <f t="shared" si="0"/>
        <v>5.1010504681434116E-2</v>
      </c>
    </row>
    <row r="14" spans="1:4">
      <c r="A14" s="22" t="s">
        <v>33</v>
      </c>
      <c r="B14" s="58">
        <f>SLA_B!B14</f>
        <v>40794</v>
      </c>
      <c r="C14" s="44">
        <v>1439</v>
      </c>
      <c r="D14" s="48">
        <f t="shared" si="0"/>
        <v>3.5274795313036234E-2</v>
      </c>
    </row>
    <row r="15" spans="1:4">
      <c r="A15" s="24" t="s">
        <v>34</v>
      </c>
      <c r="B15" s="57">
        <f>SLA_B!B15</f>
        <v>38479</v>
      </c>
      <c r="C15" s="46">
        <v>2381</v>
      </c>
      <c r="D15" s="47">
        <f t="shared" si="0"/>
        <v>6.1877907430026767E-2</v>
      </c>
    </row>
    <row r="16" spans="1:4">
      <c r="A16" s="22" t="s">
        <v>35</v>
      </c>
      <c r="B16" s="58">
        <f>SLA_B!B16</f>
        <v>110890</v>
      </c>
      <c r="C16" s="44">
        <v>9760</v>
      </c>
      <c r="D16" s="48">
        <f t="shared" si="0"/>
        <v>8.8015150148796101E-2</v>
      </c>
    </row>
    <row r="17" spans="1:4">
      <c r="A17" s="24" t="s">
        <v>36</v>
      </c>
      <c r="B17" s="57">
        <f>SLA_B!B17</f>
        <v>273159</v>
      </c>
      <c r="C17" s="46">
        <v>23518</v>
      </c>
      <c r="D17" s="47">
        <f t="shared" si="0"/>
        <v>8.6096376103295152E-2</v>
      </c>
    </row>
    <row r="18" spans="1:4">
      <c r="A18" s="22" t="s">
        <v>37</v>
      </c>
      <c r="B18" s="58">
        <f>SLA_B!B18</f>
        <v>252748</v>
      </c>
      <c r="C18" s="44">
        <v>13854</v>
      </c>
      <c r="D18" s="48">
        <f t="shared" si="0"/>
        <v>5.4813490116637914E-2</v>
      </c>
    </row>
    <row r="19" spans="1:4">
      <c r="A19" s="24" t="s">
        <v>38</v>
      </c>
      <c r="B19" s="57">
        <f>SLA_B!B19</f>
        <v>187898</v>
      </c>
      <c r="C19" s="46">
        <v>20701</v>
      </c>
      <c r="D19" s="47">
        <f t="shared" si="0"/>
        <v>0.11017147601358183</v>
      </c>
    </row>
    <row r="20" spans="1:4">
      <c r="A20" s="22" t="s">
        <v>39</v>
      </c>
      <c r="B20" s="58">
        <f>SLA_B!B20</f>
        <v>272815</v>
      </c>
      <c r="C20" s="44">
        <v>15644</v>
      </c>
      <c r="D20" s="48">
        <f t="shared" si="0"/>
        <v>5.7342888037681214E-2</v>
      </c>
    </row>
    <row r="21" spans="1:4">
      <c r="A21" s="24" t="s">
        <v>40</v>
      </c>
      <c r="B21" s="57">
        <f>SLA_B!B21</f>
        <v>75657</v>
      </c>
      <c r="C21" s="46">
        <v>4915</v>
      </c>
      <c r="D21" s="47">
        <f t="shared" si="0"/>
        <v>6.4964246533698145E-2</v>
      </c>
    </row>
    <row r="22" spans="1:4">
      <c r="A22" s="22" t="s">
        <v>41</v>
      </c>
      <c r="B22" s="58">
        <f>SLA_B!B22</f>
        <v>53043</v>
      </c>
      <c r="C22" s="44">
        <v>1852</v>
      </c>
      <c r="D22" s="48">
        <f t="shared" si="0"/>
        <v>3.4915068906358988E-2</v>
      </c>
    </row>
    <row r="23" spans="1:4">
      <c r="A23" s="24" t="s">
        <v>42</v>
      </c>
      <c r="B23" s="57">
        <f>SLA_B!B23</f>
        <v>15681</v>
      </c>
      <c r="C23" s="46">
        <v>466</v>
      </c>
      <c r="D23" s="47">
        <f t="shared" si="0"/>
        <v>2.9717492506855431E-2</v>
      </c>
    </row>
    <row r="24" spans="1:4">
      <c r="A24" s="22" t="s">
        <v>43</v>
      </c>
      <c r="B24" s="58">
        <f>SLA_B!B24</f>
        <v>474676</v>
      </c>
      <c r="C24" s="44">
        <v>29344</v>
      </c>
      <c r="D24" s="48">
        <f t="shared" si="0"/>
        <v>6.1819009176785851E-2</v>
      </c>
    </row>
    <row r="25" spans="1:4">
      <c r="A25" s="24" t="s">
        <v>44</v>
      </c>
      <c r="B25" s="57">
        <f>SLA_B!B25</f>
        <v>191861</v>
      </c>
      <c r="C25" s="46">
        <v>11182</v>
      </c>
      <c r="D25" s="47">
        <f t="shared" si="0"/>
        <v>5.8281776911409823E-2</v>
      </c>
    </row>
    <row r="26" spans="1:4">
      <c r="A26" s="22" t="s">
        <v>45</v>
      </c>
      <c r="B26" s="58">
        <f>SLA_B!B26</f>
        <v>600040</v>
      </c>
      <c r="C26" s="44">
        <v>37756</v>
      </c>
      <c r="D26" s="48">
        <f t="shared" si="0"/>
        <v>6.2922471835210991E-2</v>
      </c>
    </row>
    <row r="27" spans="1:4">
      <c r="A27" s="24" t="s">
        <v>46</v>
      </c>
      <c r="B27" s="57">
        <f>SLA_B!B27</f>
        <v>244805</v>
      </c>
      <c r="C27" s="46">
        <v>11169</v>
      </c>
      <c r="D27" s="47">
        <f t="shared" si="0"/>
        <v>4.5624068135863241E-2</v>
      </c>
    </row>
    <row r="28" spans="1:4">
      <c r="A28" s="22" t="s">
        <v>47</v>
      </c>
      <c r="B28" s="58">
        <f>SLA_B!B28</f>
        <v>335720</v>
      </c>
      <c r="C28" s="44">
        <v>17218</v>
      </c>
      <c r="D28" s="48">
        <f t="shared" si="0"/>
        <v>5.1286786607887526E-2</v>
      </c>
    </row>
    <row r="29" spans="1:4">
      <c r="A29" s="24" t="s">
        <v>48</v>
      </c>
      <c r="B29" s="57">
        <f>SLA_B!B29</f>
        <v>701526</v>
      </c>
      <c r="C29" s="46">
        <v>91134</v>
      </c>
      <c r="D29" s="47">
        <f t="shared" si="0"/>
        <v>0.1299082286330086</v>
      </c>
    </row>
    <row r="30" spans="1:4">
      <c r="A30" s="22" t="s">
        <v>49</v>
      </c>
      <c r="B30" s="58">
        <f>SLA_B!B30</f>
        <v>307392</v>
      </c>
      <c r="C30" s="44">
        <v>25711</v>
      </c>
      <c r="D30" s="48">
        <f t="shared" si="0"/>
        <v>8.3642384967728509E-2</v>
      </c>
    </row>
    <row r="31" spans="1:4">
      <c r="A31" s="24" t="s">
        <v>50</v>
      </c>
      <c r="B31" s="57">
        <f>SLA_B!B31</f>
        <v>171647</v>
      </c>
      <c r="C31" s="46">
        <v>14583</v>
      </c>
      <c r="D31" s="47">
        <f t="shared" si="0"/>
        <v>8.4959247758481071E-2</v>
      </c>
    </row>
    <row r="32" spans="1:4">
      <c r="A32" s="22" t="s">
        <v>51</v>
      </c>
      <c r="B32" s="58">
        <f>SLA_B!B32</f>
        <v>453292</v>
      </c>
      <c r="C32" s="44">
        <v>81548</v>
      </c>
      <c r="D32" s="48">
        <f t="shared" si="0"/>
        <v>0.17990169691942501</v>
      </c>
    </row>
    <row r="33" spans="1:4">
      <c r="A33" s="24" t="s">
        <v>52</v>
      </c>
      <c r="B33" s="57">
        <f>SLA_B!B33</f>
        <v>70134</v>
      </c>
      <c r="C33" s="46">
        <v>2863</v>
      </c>
      <c r="D33" s="47">
        <f t="shared" si="0"/>
        <v>4.082185530555793E-2</v>
      </c>
    </row>
    <row r="34" spans="1:4" ht="13.5" customHeight="1">
      <c r="A34" s="49" t="s">
        <v>63</v>
      </c>
      <c r="B34" s="59">
        <f>SLA_B!B34</f>
        <v>7785806</v>
      </c>
      <c r="C34" s="50">
        <v>610357</v>
      </c>
      <c r="D34" s="51">
        <f t="shared" si="0"/>
        <v>7.8393553602542881E-2</v>
      </c>
    </row>
    <row r="36" spans="1:4" ht="25.5" customHeight="1">
      <c r="A36" s="198" t="s">
        <v>66</v>
      </c>
      <c r="B36" s="198"/>
      <c r="C36" s="198"/>
      <c r="D36" s="198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26" style="14" customWidth="1"/>
    <col min="5" max="7" width="14.7109375" style="1" customWidth="1"/>
    <col min="11" max="11" width="12.140625" style="1" customWidth="1"/>
  </cols>
  <sheetData>
    <row r="1" spans="1:11" ht="23.25" customHeight="1">
      <c r="A1" s="60" t="str">
        <f>"Zusammenfassung SLA A-C "&amp;Info!C30</f>
        <v>Zusammenfassung SLA A-C 2012</v>
      </c>
      <c r="B1" s="60"/>
      <c r="C1" s="60"/>
      <c r="D1" s="60"/>
    </row>
    <row r="2" spans="1:11" s="1" customFormat="1">
      <c r="A2" s="61"/>
      <c r="B2" s="61"/>
      <c r="C2" s="61"/>
      <c r="D2" s="61"/>
    </row>
    <row r="3" spans="1:11" ht="15.75" customHeight="1">
      <c r="A3" s="62"/>
      <c r="B3" s="62"/>
      <c r="C3" s="63"/>
      <c r="D3" s="64"/>
      <c r="K3" s="17" t="str">
        <f>Info!$C$28</f>
        <v>FA_2012_20120430_alpha0.7</v>
      </c>
    </row>
    <row r="4" spans="1:11">
      <c r="A4" s="65" t="s">
        <v>54</v>
      </c>
      <c r="B4" s="66" t="s">
        <v>55</v>
      </c>
      <c r="C4" s="67" t="s">
        <v>56</v>
      </c>
      <c r="D4" s="68" t="s">
        <v>57</v>
      </c>
      <c r="E4" s="66" t="s">
        <v>67</v>
      </c>
      <c r="F4" s="69" t="s">
        <v>68</v>
      </c>
      <c r="G4" s="68" t="s">
        <v>69</v>
      </c>
      <c r="H4" s="66" t="s">
        <v>70</v>
      </c>
      <c r="I4" s="69" t="s">
        <v>71</v>
      </c>
      <c r="J4" s="68" t="s">
        <v>72</v>
      </c>
      <c r="K4" s="70" t="s">
        <v>73</v>
      </c>
    </row>
    <row r="5" spans="1:11" s="71" customFormat="1" ht="11.25" customHeight="1">
      <c r="A5" s="72" t="s">
        <v>58</v>
      </c>
      <c r="B5" s="73"/>
      <c r="C5" s="74"/>
      <c r="D5" s="75"/>
      <c r="E5" s="76" t="s">
        <v>74</v>
      </c>
      <c r="F5" s="77" t="s">
        <v>75</v>
      </c>
      <c r="G5" s="78" t="s">
        <v>76</v>
      </c>
      <c r="H5" s="79" t="s">
        <v>77</v>
      </c>
      <c r="I5" s="80" t="s">
        <v>78</v>
      </c>
      <c r="J5" s="81" t="s">
        <v>79</v>
      </c>
      <c r="K5" s="82" t="s">
        <v>80</v>
      </c>
    </row>
    <row r="6" spans="1:11" ht="26.25" customHeight="1">
      <c r="A6" s="83"/>
      <c r="B6" s="205" t="s">
        <v>81</v>
      </c>
      <c r="C6" s="206"/>
      <c r="D6" s="207"/>
      <c r="E6" s="199" t="s">
        <v>82</v>
      </c>
      <c r="F6" s="199"/>
      <c r="G6" s="199"/>
      <c r="H6" s="200" t="s">
        <v>83</v>
      </c>
      <c r="I6" s="201"/>
      <c r="J6" s="202"/>
      <c r="K6" s="203" t="s">
        <v>12</v>
      </c>
    </row>
    <row r="7" spans="1:11" ht="38.25" customHeight="1">
      <c r="A7" s="84"/>
      <c r="B7" s="85" t="s">
        <v>84</v>
      </c>
      <c r="C7" s="86" t="s">
        <v>85</v>
      </c>
      <c r="D7" s="87" t="s">
        <v>86</v>
      </c>
      <c r="E7" s="85" t="s">
        <v>84</v>
      </c>
      <c r="F7" s="86" t="s">
        <v>85</v>
      </c>
      <c r="G7" s="87" t="s">
        <v>86</v>
      </c>
      <c r="H7" s="85" t="s">
        <v>84</v>
      </c>
      <c r="I7" s="86" t="s">
        <v>85</v>
      </c>
      <c r="J7" s="87" t="s">
        <v>86</v>
      </c>
      <c r="K7" s="204"/>
    </row>
    <row r="8" spans="1:11" ht="13.5" customHeight="1">
      <c r="A8" s="88" t="s">
        <v>87</v>
      </c>
      <c r="B8" s="89"/>
      <c r="C8" s="90"/>
      <c r="D8" s="91"/>
      <c r="E8" s="89"/>
      <c r="F8" s="90"/>
      <c r="G8" s="91"/>
      <c r="H8" s="92">
        <v>0.52211430511315304</v>
      </c>
      <c r="I8" s="93">
        <v>0.31141009959411298</v>
      </c>
      <c r="J8" s="94">
        <v>0.40795829768275299</v>
      </c>
      <c r="K8" s="95"/>
    </row>
    <row r="9" spans="1:11">
      <c r="A9" s="96" t="s">
        <v>27</v>
      </c>
      <c r="B9" s="97">
        <f>SLA_A!B6</f>
        <v>4.9929401978444997E-2</v>
      </c>
      <c r="C9" s="98">
        <f>SLA_B!D8</f>
        <v>4.5488889563138228E-2</v>
      </c>
      <c r="D9" s="99">
        <f>SLA_C!D8</f>
        <v>8.3427995473977959E-2</v>
      </c>
      <c r="E9" s="100">
        <f t="shared" ref="E9:E34" si="0">(B9-B$36)/B$37</f>
        <v>0.1128190602911907</v>
      </c>
      <c r="F9" s="100">
        <f t="shared" ref="F9:F34" si="1">(C9-C$36)/C$37</f>
        <v>-0.35103889453609088</v>
      </c>
      <c r="G9" s="101">
        <f t="shared" ref="G9:G34" si="2">(D9-D$36)/D$37</f>
        <v>0.4854963997056892</v>
      </c>
      <c r="H9" s="102">
        <f t="shared" ref="H9:H34" si="3">H$8*E9</f>
        <v>5.8904445267453948E-2</v>
      </c>
      <c r="I9" s="100">
        <f t="shared" ref="I9:I34" si="4">I$8*F9</f>
        <v>-0.10931705710889138</v>
      </c>
      <c r="J9" s="101">
        <f t="shared" ref="J9:J34" si="5">J$8*G9</f>
        <v>0.1980622847550384</v>
      </c>
      <c r="K9" s="103">
        <f t="shared" ref="K9:K34" si="6">SUM(H9:J9)</f>
        <v>0.14764967291360098</v>
      </c>
    </row>
    <row r="10" spans="1:11">
      <c r="A10" s="104" t="s">
        <v>28</v>
      </c>
      <c r="B10" s="105">
        <f>SLA_A!B7</f>
        <v>6.3379003782455007E-2</v>
      </c>
      <c r="C10" s="106">
        <f>SLA_B!D9</f>
        <v>5.6900029253722152E-2</v>
      </c>
      <c r="D10" s="107">
        <f>SLA_C!D9</f>
        <v>4.9560937556133784E-2</v>
      </c>
      <c r="E10" s="108">
        <f t="shared" si="0"/>
        <v>0.65346453196287335</v>
      </c>
      <c r="F10" s="108">
        <f t="shared" si="1"/>
        <v>1.0626843600254974</v>
      </c>
      <c r="G10" s="109">
        <f t="shared" si="2"/>
        <v>-0.5359014904783298</v>
      </c>
      <c r="H10" s="110">
        <f t="shared" si="3"/>
        <v>0.34118318002188741</v>
      </c>
      <c r="I10" s="108">
        <f t="shared" si="4"/>
        <v>0.33093064239264636</v>
      </c>
      <c r="J10" s="109">
        <f t="shared" si="5"/>
        <v>-0.2186254597811895</v>
      </c>
      <c r="K10" s="111">
        <f t="shared" si="6"/>
        <v>0.45348836263334424</v>
      </c>
    </row>
    <row r="11" spans="1:11">
      <c r="A11" s="112" t="s">
        <v>29</v>
      </c>
      <c r="B11" s="113">
        <f>SLA_A!B8</f>
        <v>4.2167983435060098E-2</v>
      </c>
      <c r="C11" s="114">
        <f>SLA_B!D10</f>
        <v>4.319451743331796E-2</v>
      </c>
      <c r="D11" s="115">
        <f>SLA_C!D10</f>
        <v>5.744522259521026E-2</v>
      </c>
      <c r="E11" s="116">
        <f t="shared" si="0"/>
        <v>-0.19917350650573704</v>
      </c>
      <c r="F11" s="116">
        <f t="shared" si="1"/>
        <v>-0.63528808633429701</v>
      </c>
      <c r="G11" s="117">
        <f t="shared" si="2"/>
        <v>-0.2981190375691532</v>
      </c>
      <c r="H11" s="118">
        <f t="shared" si="3"/>
        <v>-0.10399133694619296</v>
      </c>
      <c r="I11" s="116">
        <f t="shared" si="4"/>
        <v>-0.19783512623631688</v>
      </c>
      <c r="J11" s="117">
        <f t="shared" si="5"/>
        <v>-0.12162013507353242</v>
      </c>
      <c r="K11" s="119">
        <f t="shared" si="6"/>
        <v>-0.42344659825604225</v>
      </c>
    </row>
    <row r="12" spans="1:11">
      <c r="A12" s="104" t="s">
        <v>30</v>
      </c>
      <c r="B12" s="105">
        <f>SLA_A!B9</f>
        <v>2.56596933996984E-2</v>
      </c>
      <c r="C12" s="106">
        <f>SLA_B!D11</f>
        <v>5.0403282864015846E-2</v>
      </c>
      <c r="D12" s="107">
        <f>SLA_C!D11</f>
        <v>3.1724918635913403E-2</v>
      </c>
      <c r="E12" s="108">
        <f t="shared" si="0"/>
        <v>-0.86277175890901847</v>
      </c>
      <c r="F12" s="108">
        <f t="shared" si="1"/>
        <v>0.25780406768312403</v>
      </c>
      <c r="G12" s="109">
        <f t="shared" si="2"/>
        <v>-1.0738186647007961</v>
      </c>
      <c r="H12" s="110">
        <f t="shared" si="3"/>
        <v>-0.45046547737403497</v>
      </c>
      <c r="I12" s="108">
        <f t="shared" si="4"/>
        <v>8.0282790392969094E-2</v>
      </c>
      <c r="J12" s="109">
        <f t="shared" si="5"/>
        <v>-0.4380732344713037</v>
      </c>
      <c r="K12" s="111">
        <f t="shared" si="6"/>
        <v>-0.80825592145236957</v>
      </c>
    </row>
    <row r="13" spans="1:11">
      <c r="A13" s="112" t="s">
        <v>31</v>
      </c>
      <c r="B13" s="113">
        <f>SLA_A!B10</f>
        <v>2.66385108999042E-2</v>
      </c>
      <c r="C13" s="114">
        <f>SLA_B!D12</f>
        <v>3.9430214395311226E-2</v>
      </c>
      <c r="D13" s="115">
        <f>SLA_C!D12</f>
        <v>5.5057158259956045E-2</v>
      </c>
      <c r="E13" s="116">
        <f t="shared" si="0"/>
        <v>-0.82342537105376745</v>
      </c>
      <c r="F13" s="116">
        <f t="shared" si="1"/>
        <v>-1.1016466522922812</v>
      </c>
      <c r="G13" s="117">
        <f t="shared" si="2"/>
        <v>-0.37014076084872954</v>
      </c>
      <c r="H13" s="118">
        <f t="shared" si="3"/>
        <v>-0.429922165420278</v>
      </c>
      <c r="I13" s="116">
        <f t="shared" si="4"/>
        <v>-0.34306389370786045</v>
      </c>
      <c r="J13" s="117">
        <f t="shared" si="5"/>
        <v>-0.1510019946988467</v>
      </c>
      <c r="K13" s="119">
        <f t="shared" si="6"/>
        <v>-0.92398805382698512</v>
      </c>
    </row>
    <row r="14" spans="1:11">
      <c r="A14" s="104" t="s">
        <v>32</v>
      </c>
      <c r="B14" s="105">
        <f>SLA_A!B11</f>
        <v>2.4170096034722199E-2</v>
      </c>
      <c r="C14" s="106">
        <f>SLA_B!D13</f>
        <v>4.2618177666133822E-2</v>
      </c>
      <c r="D14" s="107">
        <f>SLA_C!D13</f>
        <v>5.1010504681434116E-2</v>
      </c>
      <c r="E14" s="108">
        <f t="shared" si="0"/>
        <v>-0.92265041418254035</v>
      </c>
      <c r="F14" s="108">
        <f t="shared" si="1"/>
        <v>-0.70669067656541651</v>
      </c>
      <c r="G14" s="109">
        <f t="shared" si="2"/>
        <v>-0.49218394031340185</v>
      </c>
      <c r="H14" s="110">
        <f t="shared" si="3"/>
        <v>-0.48172897986327989</v>
      </c>
      <c r="I14" s="108">
        <f t="shared" si="4"/>
        <v>-0.22007061397146743</v>
      </c>
      <c r="J14" s="109">
        <f t="shared" si="5"/>
        <v>-0.20079052243704512</v>
      </c>
      <c r="K14" s="111">
        <f t="shared" si="6"/>
        <v>-0.90259011627179242</v>
      </c>
    </row>
    <row r="15" spans="1:11">
      <c r="A15" s="112" t="s">
        <v>33</v>
      </c>
      <c r="B15" s="113">
        <f>SLA_A!B12</f>
        <v>1.8545755306054401E-2</v>
      </c>
      <c r="C15" s="114">
        <f>SLA_B!D14</f>
        <v>4.0741285483159285E-2</v>
      </c>
      <c r="D15" s="115">
        <f>SLA_C!D14</f>
        <v>3.5274795313036234E-2</v>
      </c>
      <c r="E15" s="116">
        <f t="shared" si="0"/>
        <v>-1.1487369846552995</v>
      </c>
      <c r="F15" s="116">
        <f t="shared" si="1"/>
        <v>-0.93921838171352401</v>
      </c>
      <c r="G15" s="117">
        <f t="shared" si="2"/>
        <v>-0.96675779873415713</v>
      </c>
      <c r="H15" s="118">
        <f t="shared" si="3"/>
        <v>-0.59977201250108048</v>
      </c>
      <c r="I15" s="116">
        <f t="shared" si="4"/>
        <v>-0.29248208979003015</v>
      </c>
      <c r="J15" s="117">
        <f t="shared" si="5"/>
        <v>-0.39439686584311229</v>
      </c>
      <c r="K15" s="119">
        <f t="shared" si="6"/>
        <v>-1.2866509681342229</v>
      </c>
    </row>
    <row r="16" spans="1:11">
      <c r="A16" s="104" t="s">
        <v>34</v>
      </c>
      <c r="B16" s="105">
        <f>SLA_A!B13</f>
        <v>4.0028223651810198E-2</v>
      </c>
      <c r="C16" s="106">
        <f>SLA_B!D15</f>
        <v>5.1820473505028719E-2</v>
      </c>
      <c r="D16" s="107">
        <f>SLA_C!D15</f>
        <v>6.1877907430026767E-2</v>
      </c>
      <c r="E16" s="108">
        <f t="shared" si="0"/>
        <v>-0.28518731227761673</v>
      </c>
      <c r="F16" s="108">
        <f t="shared" si="1"/>
        <v>0.43337946327662241</v>
      </c>
      <c r="G16" s="109">
        <f t="shared" si="2"/>
        <v>-0.16443352673690673</v>
      </c>
      <c r="H16" s="110">
        <f t="shared" si="3"/>
        <v>-0.14890037537691564</v>
      </c>
      <c r="I16" s="108">
        <f t="shared" si="4"/>
        <v>0.13495874182101622</v>
      </c>
      <c r="J16" s="109">
        <f t="shared" si="5"/>
        <v>-6.7082021649559911E-2</v>
      </c>
      <c r="K16" s="111">
        <f t="shared" si="6"/>
        <v>-8.102365520545933E-2</v>
      </c>
    </row>
    <row r="17" spans="1:11">
      <c r="A17" s="112" t="s">
        <v>35</v>
      </c>
      <c r="B17" s="113">
        <f>SLA_A!B14</f>
        <v>3.6070815761029697E-2</v>
      </c>
      <c r="C17" s="114">
        <f>SLA_B!D16</f>
        <v>3.5566777887997114E-2</v>
      </c>
      <c r="D17" s="115">
        <f>SLA_C!D16</f>
        <v>8.8015150148796101E-2</v>
      </c>
      <c r="E17" s="116">
        <f t="shared" si="0"/>
        <v>-0.44426671751847324</v>
      </c>
      <c r="F17" s="116">
        <f t="shared" si="1"/>
        <v>-1.5802868390756464</v>
      </c>
      <c r="G17" s="117">
        <f t="shared" si="2"/>
        <v>0.62384057232832413</v>
      </c>
      <c r="H17" s="118">
        <f t="shared" si="3"/>
        <v>-0.23195800850205911</v>
      </c>
      <c r="I17" s="116">
        <f t="shared" si="4"/>
        <v>-0.49211728194381305</v>
      </c>
      <c r="J17" s="117">
        <f t="shared" si="5"/>
        <v>0.25450093791249745</v>
      </c>
      <c r="K17" s="119">
        <f t="shared" si="6"/>
        <v>-0.46957435253337471</v>
      </c>
    </row>
    <row r="18" spans="1:11">
      <c r="A18" s="104" t="s">
        <v>36</v>
      </c>
      <c r="B18" s="105">
        <f>SLA_A!B15</f>
        <v>4.2407337903051498E-2</v>
      </c>
      <c r="C18" s="106">
        <f>SLA_B!D17</f>
        <v>3.7088289238136028E-2</v>
      </c>
      <c r="D18" s="107">
        <f>SLA_C!D17</f>
        <v>8.6096376103295152E-2</v>
      </c>
      <c r="E18" s="108">
        <f t="shared" si="0"/>
        <v>-0.18955196446087497</v>
      </c>
      <c r="F18" s="108">
        <f t="shared" si="1"/>
        <v>-1.3917871768074062</v>
      </c>
      <c r="G18" s="109">
        <f t="shared" si="2"/>
        <v>0.56597219277882949</v>
      </c>
      <c r="H18" s="110">
        <f t="shared" si="3"/>
        <v>-9.8967792207322811E-2</v>
      </c>
      <c r="I18" s="108">
        <f t="shared" si="4"/>
        <v>-0.43341658334340366</v>
      </c>
      <c r="J18" s="109">
        <f t="shared" si="5"/>
        <v>0.23089305230182619</v>
      </c>
      <c r="K18" s="111">
        <f t="shared" si="6"/>
        <v>-0.30149132324890027</v>
      </c>
    </row>
    <row r="19" spans="1:11">
      <c r="A19" s="112" t="s">
        <v>37</v>
      </c>
      <c r="B19" s="113">
        <f>SLA_A!B16</f>
        <v>4.48807877508016E-2</v>
      </c>
      <c r="C19" s="114">
        <f>SLA_B!D18</f>
        <v>4.9116115656701535E-2</v>
      </c>
      <c r="D19" s="115">
        <f>SLA_C!D18</f>
        <v>5.4813490116637914E-2</v>
      </c>
      <c r="E19" s="116">
        <f t="shared" si="0"/>
        <v>-9.0124525709907602E-2</v>
      </c>
      <c r="F19" s="116">
        <f t="shared" si="1"/>
        <v>9.8337242910933306E-2</v>
      </c>
      <c r="G19" s="117">
        <f t="shared" si="2"/>
        <v>-0.3774895576675717</v>
      </c>
      <c r="H19" s="118">
        <f t="shared" si="3"/>
        <v>-4.7055304114680903E-2</v>
      </c>
      <c r="I19" s="116">
        <f t="shared" si="4"/>
        <v>3.062321060870422E-2</v>
      </c>
      <c r="J19" s="117">
        <f t="shared" si="5"/>
        <v>-0.15399999733907796</v>
      </c>
      <c r="K19" s="119">
        <f t="shared" si="6"/>
        <v>-0.17043209084505465</v>
      </c>
    </row>
    <row r="20" spans="1:11">
      <c r="A20" s="104" t="s">
        <v>38</v>
      </c>
      <c r="B20" s="105">
        <f>SLA_A!B17</f>
        <v>0.1013628682666092</v>
      </c>
      <c r="C20" s="106">
        <f>SLA_B!D19</f>
        <v>7.019233839636399E-2</v>
      </c>
      <c r="D20" s="107">
        <f>SLA_C!D19</f>
        <v>0.11017147601358183</v>
      </c>
      <c r="E20" s="108">
        <f t="shared" si="0"/>
        <v>2.1803353367049181</v>
      </c>
      <c r="F20" s="108">
        <f t="shared" si="1"/>
        <v>2.7094652295367685</v>
      </c>
      <c r="G20" s="109">
        <f t="shared" si="2"/>
        <v>1.2920540483090068</v>
      </c>
      <c r="H20" s="110">
        <f t="shared" si="3"/>
        <v>1.1383842692373409</v>
      </c>
      <c r="I20" s="108">
        <f t="shared" si="4"/>
        <v>0.84375483697683129</v>
      </c>
      <c r="J20" s="109">
        <f t="shared" si="5"/>
        <v>0.52710417006225196</v>
      </c>
      <c r="K20" s="111">
        <f t="shared" si="6"/>
        <v>2.5092432762764241</v>
      </c>
    </row>
    <row r="21" spans="1:11">
      <c r="A21" s="112" t="s">
        <v>39</v>
      </c>
      <c r="B21" s="113">
        <f>SLA_A!B18</f>
        <v>3.9094368622162597E-2</v>
      </c>
      <c r="C21" s="114">
        <f>SLA_B!D20</f>
        <v>4.9711342851382803E-2</v>
      </c>
      <c r="D21" s="115">
        <f>SLA_C!D20</f>
        <v>5.7342888037681214E-2</v>
      </c>
      <c r="E21" s="116">
        <f t="shared" si="0"/>
        <v>-0.32272630416258608</v>
      </c>
      <c r="F21" s="116">
        <f t="shared" si="1"/>
        <v>0.17207979183115479</v>
      </c>
      <c r="G21" s="117">
        <f t="shared" si="2"/>
        <v>-0.30120534938893517</v>
      </c>
      <c r="H21" s="118">
        <f t="shared" si="3"/>
        <v>-0.1685000200395847</v>
      </c>
      <c r="I21" s="116">
        <f t="shared" si="4"/>
        <v>5.3587385112274143E-2</v>
      </c>
      <c r="J21" s="117">
        <f t="shared" si="5"/>
        <v>-0.12287922158964884</v>
      </c>
      <c r="K21" s="119">
        <f t="shared" si="6"/>
        <v>-0.23779185651695939</v>
      </c>
    </row>
    <row r="22" spans="1:11">
      <c r="A22" s="104" t="s">
        <v>40</v>
      </c>
      <c r="B22" s="105">
        <f>SLA_A!B19</f>
        <v>4.5839038830734001E-2</v>
      </c>
      <c r="C22" s="106">
        <f>SLA_B!D21</f>
        <v>6.0457062796568727E-2</v>
      </c>
      <c r="D22" s="107">
        <f>SLA_C!D21</f>
        <v>6.4964246533698145E-2</v>
      </c>
      <c r="E22" s="108">
        <f t="shared" si="0"/>
        <v>-5.1604864337071413E-2</v>
      </c>
      <c r="F22" s="108">
        <f t="shared" si="1"/>
        <v>1.5033643598442072</v>
      </c>
      <c r="G22" s="109">
        <f t="shared" si="2"/>
        <v>-7.1352508110206714E-2</v>
      </c>
      <c r="H22" s="110">
        <f t="shared" si="3"/>
        <v>-2.6943637883808574E-2</v>
      </c>
      <c r="I22" s="108">
        <f t="shared" si="4"/>
        <v>0.46816284502532446</v>
      </c>
      <c r="J22" s="109">
        <f t="shared" si="5"/>
        <v>-2.9108847744034758E-2</v>
      </c>
      <c r="K22" s="111">
        <f t="shared" si="6"/>
        <v>0.41211035939748109</v>
      </c>
    </row>
    <row r="23" spans="1:11">
      <c r="A23" s="112" t="s">
        <v>41</v>
      </c>
      <c r="B23" s="113">
        <f>SLA_A!B20</f>
        <v>3.1545897401968198E-2</v>
      </c>
      <c r="C23" s="114">
        <f>SLA_B!D22</f>
        <v>5.5747223950379877E-2</v>
      </c>
      <c r="D23" s="115">
        <f>SLA_C!D22</f>
        <v>3.4915068906358988E-2</v>
      </c>
      <c r="E23" s="116">
        <f t="shared" si="0"/>
        <v>-0.62615884013739498</v>
      </c>
      <c r="F23" s="116">
        <f t="shared" si="1"/>
        <v>0.91986359807638984</v>
      </c>
      <c r="G23" s="117">
        <f t="shared" si="2"/>
        <v>-0.9776068011398259</v>
      </c>
      <c r="H23" s="118">
        <f t="shared" si="3"/>
        <v>-0.32692648770879384</v>
      </c>
      <c r="I23" s="116">
        <f t="shared" si="4"/>
        <v>0.2864548146899677</v>
      </c>
      <c r="J23" s="117">
        <f t="shared" si="5"/>
        <v>-0.39882280639608497</v>
      </c>
      <c r="K23" s="119">
        <f t="shared" si="6"/>
        <v>-0.43929447941491112</v>
      </c>
    </row>
    <row r="24" spans="1:11">
      <c r="A24" s="104" t="s">
        <v>42</v>
      </c>
      <c r="B24" s="105">
        <f>SLA_A!B21</f>
        <v>2.17352156946682E-2</v>
      </c>
      <c r="C24" s="106">
        <f>SLA_B!D23</f>
        <v>4.4958867419169699E-2</v>
      </c>
      <c r="D24" s="107">
        <f>SLA_C!D23</f>
        <v>2.9717492506855431E-2</v>
      </c>
      <c r="E24" s="108">
        <f t="shared" si="0"/>
        <v>-1.020527440513544</v>
      </c>
      <c r="F24" s="108">
        <f t="shared" si="1"/>
        <v>-0.41670320596146065</v>
      </c>
      <c r="G24" s="109">
        <f t="shared" si="2"/>
        <v>-1.1343607058162057</v>
      </c>
      <c r="H24" s="110">
        <f t="shared" si="3"/>
        <v>-0.53283197545263372</v>
      </c>
      <c r="I24" s="108">
        <f t="shared" si="4"/>
        <v>-0.12976558686964462</v>
      </c>
      <c r="J24" s="109">
        <f t="shared" si="5"/>
        <v>-0.46277186250298546</v>
      </c>
      <c r="K24" s="111">
        <f t="shared" si="6"/>
        <v>-1.1253694248252639</v>
      </c>
    </row>
    <row r="25" spans="1:11">
      <c r="A25" s="112" t="s">
        <v>43</v>
      </c>
      <c r="B25" s="113">
        <f>SLA_A!B22</f>
        <v>4.0351678082036602E-2</v>
      </c>
      <c r="C25" s="114">
        <f>SLA_B!D24</f>
        <v>4.4554601454465784E-2</v>
      </c>
      <c r="D25" s="115">
        <f>SLA_C!D24</f>
        <v>6.1819009176785851E-2</v>
      </c>
      <c r="E25" s="116">
        <f t="shared" si="0"/>
        <v>-0.27218513009093592</v>
      </c>
      <c r="F25" s="116">
        <f t="shared" si="1"/>
        <v>-0.46678761565467447</v>
      </c>
      <c r="G25" s="117">
        <f t="shared" si="2"/>
        <v>-0.1662098414006053</v>
      </c>
      <c r="H25" s="118">
        <f t="shared" si="3"/>
        <v>-0.14211175005956217</v>
      </c>
      <c r="I25" s="116">
        <f t="shared" si="4"/>
        <v>-0.14536237788032072</v>
      </c>
      <c r="J25" s="117">
        <f t="shared" si="5"/>
        <v>-6.7806683955911301E-2</v>
      </c>
      <c r="K25" s="119">
        <f t="shared" si="6"/>
        <v>-0.35528081189579419</v>
      </c>
    </row>
    <row r="26" spans="1:11">
      <c r="A26" s="104" t="s">
        <v>44</v>
      </c>
      <c r="B26" s="105">
        <f>SLA_A!B23</f>
        <v>2.7265072957745301E-2</v>
      </c>
      <c r="C26" s="106">
        <f>SLA_B!D25</f>
        <v>4.9155378112279199E-2</v>
      </c>
      <c r="D26" s="107">
        <f>SLA_C!D25</f>
        <v>5.8281776911409823E-2</v>
      </c>
      <c r="E26" s="108">
        <f t="shared" si="0"/>
        <v>-0.79823890499853567</v>
      </c>
      <c r="F26" s="108">
        <f t="shared" si="1"/>
        <v>0.10320145875495956</v>
      </c>
      <c r="G26" s="109">
        <f t="shared" si="2"/>
        <v>-0.27288936407158121</v>
      </c>
      <c r="H26" s="110">
        <f t="shared" si="3"/>
        <v>-0.41677195119759464</v>
      </c>
      <c r="I26" s="108">
        <f t="shared" si="4"/>
        <v>3.2137976549139698E-2</v>
      </c>
      <c r="J26" s="109">
        <f t="shared" si="5"/>
        <v>-0.11132748042237128</v>
      </c>
      <c r="K26" s="111">
        <f t="shared" si="6"/>
        <v>-0.49596145507082623</v>
      </c>
    </row>
    <row r="27" spans="1:11">
      <c r="A27" s="112" t="s">
        <v>45</v>
      </c>
      <c r="B27" s="113">
        <f>SLA_A!B24</f>
        <v>3.2925189003888598E-2</v>
      </c>
      <c r="C27" s="114">
        <f>SLA_B!D26</f>
        <v>3.9617358842743818E-2</v>
      </c>
      <c r="D27" s="115">
        <f>SLA_C!D26</f>
        <v>6.2922471835210991E-2</v>
      </c>
      <c r="E27" s="116">
        <f t="shared" si="0"/>
        <v>-0.57071424262739945</v>
      </c>
      <c r="F27" s="116">
        <f t="shared" si="1"/>
        <v>-1.0784613733042545</v>
      </c>
      <c r="G27" s="117">
        <f t="shared" si="2"/>
        <v>-0.13293046903981798</v>
      </c>
      <c r="H27" s="118">
        <f t="shared" si="3"/>
        <v>-0.2979780702075841</v>
      </c>
      <c r="I27" s="116">
        <f t="shared" si="4"/>
        <v>-0.33584376366908175</v>
      </c>
      <c r="J27" s="117">
        <f t="shared" si="5"/>
        <v>-5.4230087859654046E-2</v>
      </c>
      <c r="K27" s="119">
        <f t="shared" si="6"/>
        <v>-0.6880519217363199</v>
      </c>
    </row>
    <row r="28" spans="1:11">
      <c r="A28" s="104" t="s">
        <v>46</v>
      </c>
      <c r="B28" s="105">
        <f>SLA_A!B25</f>
        <v>3.0454686592085001E-2</v>
      </c>
      <c r="C28" s="106">
        <f>SLA_B!D27</f>
        <v>4.6032556524580791E-2</v>
      </c>
      <c r="D28" s="107">
        <f>SLA_C!D27</f>
        <v>4.5624068135863241E-2</v>
      </c>
      <c r="E28" s="108">
        <f t="shared" si="0"/>
        <v>-0.67002320070356758</v>
      </c>
      <c r="F28" s="108">
        <f t="shared" si="1"/>
        <v>-0.28368413007181859</v>
      </c>
      <c r="G28" s="109">
        <f t="shared" si="2"/>
        <v>-0.65463368533118227</v>
      </c>
      <c r="H28" s="110">
        <f t="shared" si="3"/>
        <v>-0.34982869784503384</v>
      </c>
      <c r="I28" s="108">
        <f t="shared" si="4"/>
        <v>-8.8342103198934332E-2</v>
      </c>
      <c r="J28" s="109">
        <f t="shared" si="5"/>
        <v>-0.26706324387349611</v>
      </c>
      <c r="K28" s="111">
        <f t="shared" si="6"/>
        <v>-0.70523404491746433</v>
      </c>
    </row>
    <row r="29" spans="1:11">
      <c r="A29" s="112" t="s">
        <v>47</v>
      </c>
      <c r="B29" s="113">
        <f>SLA_A!B26</f>
        <v>8.5245219526669497E-2</v>
      </c>
      <c r="C29" s="114">
        <f>SLA_B!D28</f>
        <v>5.7932205409269633E-2</v>
      </c>
      <c r="D29" s="115">
        <f>SLA_C!D28</f>
        <v>5.1286786607887526E-2</v>
      </c>
      <c r="E29" s="116">
        <f t="shared" si="0"/>
        <v>1.5324400359945924</v>
      </c>
      <c r="F29" s="116">
        <f t="shared" si="1"/>
        <v>1.1905604068944655</v>
      </c>
      <c r="G29" s="117">
        <f t="shared" si="2"/>
        <v>-0.48385154316629669</v>
      </c>
      <c r="H29" s="118">
        <f t="shared" si="3"/>
        <v>0.80010886452089192</v>
      </c>
      <c r="I29" s="116">
        <f t="shared" si="4"/>
        <v>0.37075253488381316</v>
      </c>
      <c r="J29" s="117">
        <f t="shared" si="5"/>
        <v>-0.19739125188129547</v>
      </c>
      <c r="K29" s="119">
        <f t="shared" si="6"/>
        <v>0.97347014752340955</v>
      </c>
    </row>
    <row r="30" spans="1:11">
      <c r="A30" s="104" t="s">
        <v>48</v>
      </c>
      <c r="B30" s="105">
        <f>SLA_A!B27</f>
        <v>7.7377060589929395E-2</v>
      </c>
      <c r="C30" s="106">
        <f>SLA_B!D29</f>
        <v>4.5835792258590559E-2</v>
      </c>
      <c r="D30" s="107">
        <f>SLA_C!D29</f>
        <v>0.1299082286330086</v>
      </c>
      <c r="E30" s="108">
        <f t="shared" si="0"/>
        <v>1.2161567317354791</v>
      </c>
      <c r="F30" s="108">
        <f t="shared" si="1"/>
        <v>-0.30806120598533748</v>
      </c>
      <c r="G30" s="109">
        <f t="shared" si="2"/>
        <v>1.887295522589677</v>
      </c>
      <c r="H30" s="110">
        <f t="shared" si="3"/>
        <v>0.63497282689875301</v>
      </c>
      <c r="I30" s="108">
        <f t="shared" si="4"/>
        <v>-9.5933370836976492E-2</v>
      </c>
      <c r="J30" s="109">
        <f t="shared" si="5"/>
        <v>0.76993786861996638</v>
      </c>
      <c r="K30" s="111">
        <f t="shared" si="6"/>
        <v>1.3089773246817429</v>
      </c>
    </row>
    <row r="31" spans="1:11">
      <c r="A31" s="112" t="s">
        <v>49</v>
      </c>
      <c r="B31" s="113">
        <f>SLA_A!B28</f>
        <v>2.80891375277992E-2</v>
      </c>
      <c r="C31" s="114">
        <f>SLA_B!D30</f>
        <v>4.3706407453674788E-2</v>
      </c>
      <c r="D31" s="115">
        <f>SLA_C!D30</f>
        <v>8.3642384967728509E-2</v>
      </c>
      <c r="E31" s="116">
        <f t="shared" si="0"/>
        <v>-0.76511325677065445</v>
      </c>
      <c r="F31" s="116">
        <f t="shared" si="1"/>
        <v>-0.57187015918775608</v>
      </c>
      <c r="G31" s="117">
        <f t="shared" si="2"/>
        <v>0.49196218061661545</v>
      </c>
      <c r="H31" s="118">
        <f t="shared" si="3"/>
        <v>-0.39947657639167167</v>
      </c>
      <c r="I31" s="116">
        <f t="shared" si="4"/>
        <v>-0.17808614322756036</v>
      </c>
      <c r="J31" s="117">
        <f t="shared" si="5"/>
        <v>0.20070005372864949</v>
      </c>
      <c r="K31" s="119">
        <f t="shared" si="6"/>
        <v>-0.37686266589058248</v>
      </c>
    </row>
    <row r="32" spans="1:11">
      <c r="A32" s="104" t="s">
        <v>50</v>
      </c>
      <c r="B32" s="105">
        <f>SLA_A!B29</f>
        <v>9.0101655181407794E-2</v>
      </c>
      <c r="C32" s="106">
        <f>SLA_B!D31</f>
        <v>5.7734769614383008E-2</v>
      </c>
      <c r="D32" s="107">
        <f>SLA_C!D31</f>
        <v>8.4959247758481071E-2</v>
      </c>
      <c r="E32" s="108">
        <f t="shared" si="0"/>
        <v>1.7276584508934139</v>
      </c>
      <c r="F32" s="108">
        <f t="shared" si="1"/>
        <v>1.1661001354332028</v>
      </c>
      <c r="G32" s="109">
        <f t="shared" si="2"/>
        <v>0.5316774956994712</v>
      </c>
      <c r="H32" s="110">
        <f t="shared" si="3"/>
        <v>0.90203519156108125</v>
      </c>
      <c r="I32" s="108">
        <f t="shared" si="4"/>
        <v>0.36313535931196234</v>
      </c>
      <c r="J32" s="109">
        <f t="shared" si="5"/>
        <v>0.21690224606178549</v>
      </c>
      <c r="K32" s="111">
        <f t="shared" si="6"/>
        <v>1.4820727969348291</v>
      </c>
    </row>
    <row r="33" spans="1:11">
      <c r="A33" s="112" t="s">
        <v>51</v>
      </c>
      <c r="B33" s="113">
        <f>SLA_A!B30</f>
        <v>0.1044725535967073</v>
      </c>
      <c r="C33" s="114">
        <f>SLA_B!D32</f>
        <v>4.4395224270448189E-2</v>
      </c>
      <c r="D33" s="115">
        <f>SLA_C!D32</f>
        <v>0.17990169691942501</v>
      </c>
      <c r="E33" s="116">
        <f t="shared" si="0"/>
        <v>2.3053380926631011</v>
      </c>
      <c r="F33" s="116">
        <f t="shared" si="1"/>
        <v>-0.48653281529307152</v>
      </c>
      <c r="G33" s="117">
        <f t="shared" si="2"/>
        <v>3.3950504375456272</v>
      </c>
      <c r="H33" s="118">
        <f t="shared" si="3"/>
        <v>1.2036499963016767</v>
      </c>
      <c r="I33" s="116">
        <f t="shared" si="4"/>
        <v>-0.15151123246621959</v>
      </c>
      <c r="J33" s="117">
        <f t="shared" si="5"/>
        <v>1.3850389970481998</v>
      </c>
      <c r="K33" s="119">
        <f t="shared" si="6"/>
        <v>2.4371777608836567</v>
      </c>
    </row>
    <row r="34" spans="1:11" s="120" customFormat="1" ht="13.5" customHeight="1">
      <c r="A34" s="121" t="s">
        <v>52</v>
      </c>
      <c r="B34" s="122">
        <f>SLA_A!B31</f>
        <v>5.5455798948620398E-2</v>
      </c>
      <c r="C34" s="123">
        <f>SLA_B!D33</f>
        <v>5.3982376593378387E-2</v>
      </c>
      <c r="D34" s="124">
        <f>SLA_C!D33</f>
        <v>4.082185530555793E-2</v>
      </c>
      <c r="E34" s="125">
        <f t="shared" si="0"/>
        <v>0.33496849936935108</v>
      </c>
      <c r="F34" s="125">
        <f t="shared" si="1"/>
        <v>0.70121709851567049</v>
      </c>
      <c r="G34" s="126">
        <f t="shared" si="2"/>
        <v>-0.79946380505953629</v>
      </c>
      <c r="H34" s="127">
        <f t="shared" si="3"/>
        <v>0.17489184528302437</v>
      </c>
      <c r="I34" s="125">
        <f t="shared" si="4"/>
        <v>0.21836608648585987</v>
      </c>
      <c r="J34" s="126">
        <f t="shared" si="5"/>
        <v>-0.32614789297106472</v>
      </c>
      <c r="K34" s="128">
        <f t="shared" si="6"/>
        <v>6.7110038797819516E-2</v>
      </c>
    </row>
    <row r="35" spans="1:11" ht="13.5" customHeight="1">
      <c r="A35" s="129"/>
      <c r="B35" s="130"/>
      <c r="C35" s="130"/>
      <c r="D35" s="130"/>
      <c r="E35" s="116"/>
      <c r="F35" s="116"/>
      <c r="G35" s="116"/>
      <c r="H35" s="116"/>
      <c r="I35" s="116"/>
      <c r="J35" s="116"/>
      <c r="K35" s="116"/>
    </row>
    <row r="36" spans="1:11">
      <c r="A36" s="131" t="s">
        <v>88</v>
      </c>
      <c r="B36" s="132">
        <f t="shared" ref="B36:K36" si="7">AVERAGE(B9:B34)</f>
        <v>4.7122809643310143E-2</v>
      </c>
      <c r="C36" s="133">
        <f t="shared" si="7"/>
        <v>4.8322367649782365E-2</v>
      </c>
      <c r="D36" s="134">
        <f t="shared" si="7"/>
        <v>6.7330121329382764E-2</v>
      </c>
      <c r="E36" s="135">
        <f t="shared" si="7"/>
        <v>-2.41260003428159E-16</v>
      </c>
      <c r="F36" s="136">
        <f t="shared" si="7"/>
        <v>-1.5628524115877203E-15</v>
      </c>
      <c r="G36" s="137">
        <f t="shared" si="7"/>
        <v>6.4051328343759025E-17</v>
      </c>
      <c r="H36" s="135">
        <f t="shared" si="7"/>
        <v>-1.1102230246251565E-16</v>
      </c>
      <c r="I36" s="136">
        <f t="shared" si="7"/>
        <v>-4.7291230760475423E-16</v>
      </c>
      <c r="J36" s="137">
        <f t="shared" si="7"/>
        <v>1.2810265668751807E-17</v>
      </c>
      <c r="K36" s="138">
        <f t="shared" si="7"/>
        <v>-5.5084142375632768E-16</v>
      </c>
    </row>
    <row r="37" spans="1:11" ht="13.5" customHeight="1">
      <c r="A37" s="139" t="s">
        <v>89</v>
      </c>
      <c r="B37" s="140">
        <f t="shared" ref="B37:K37" si="8">STDEV(B9:B34)</f>
        <v>2.487693416246264E-2</v>
      </c>
      <c r="C37" s="141">
        <f t="shared" si="8"/>
        <v>8.0716927119676256E-3</v>
      </c>
      <c r="D37" s="142">
        <f t="shared" si="8"/>
        <v>3.3157556172103073E-2</v>
      </c>
      <c r="E37" s="143">
        <f t="shared" si="8"/>
        <v>1</v>
      </c>
      <c r="F37" s="144">
        <f t="shared" si="8"/>
        <v>1.0000000000000053</v>
      </c>
      <c r="G37" s="145">
        <f t="shared" si="8"/>
        <v>1</v>
      </c>
      <c r="H37" s="143">
        <f t="shared" si="8"/>
        <v>0.52211430511315315</v>
      </c>
      <c r="I37" s="144">
        <f t="shared" si="8"/>
        <v>0.31141009959411464</v>
      </c>
      <c r="J37" s="145">
        <f t="shared" si="8"/>
        <v>0.40795829768275299</v>
      </c>
      <c r="K37" s="146">
        <f t="shared" si="8"/>
        <v>1.0000000000000011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4" customWidth="1"/>
    <col min="2" max="2" width="17.42578125" style="14" customWidth="1"/>
    <col min="3" max="3" width="20" style="14" customWidth="1"/>
    <col min="4" max="4" width="16.5703125" style="14" customWidth="1"/>
    <col min="5" max="16384" width="16.5703125" style="14"/>
  </cols>
  <sheetData>
    <row r="1" spans="1:7" ht="21" customHeight="1">
      <c r="B1" s="210" t="s">
        <v>14</v>
      </c>
      <c r="C1" s="210"/>
      <c r="D1" s="210"/>
      <c r="E1" s="210"/>
      <c r="F1" s="148"/>
      <c r="G1" s="148"/>
    </row>
    <row r="2" spans="1:7" ht="20.25" customHeight="1">
      <c r="A2" s="147"/>
      <c r="B2" s="149" t="str">
        <f>Info!A6</f>
        <v>Referenzjahr 2012</v>
      </c>
      <c r="C2" s="147"/>
      <c r="D2" s="147"/>
      <c r="E2" s="208" t="s">
        <v>90</v>
      </c>
      <c r="F2" s="209"/>
      <c r="G2" s="150">
        <v>245874580.828067</v>
      </c>
    </row>
    <row r="3" spans="1:7" ht="33" customHeight="1">
      <c r="A3" s="147"/>
      <c r="B3" s="147"/>
      <c r="C3" s="147"/>
      <c r="D3" s="147"/>
      <c r="E3" s="147"/>
      <c r="F3" s="147"/>
      <c r="G3" s="17" t="str">
        <f>Info!$C$28</f>
        <v>FA_2012_20120430_alpha0.7</v>
      </c>
    </row>
    <row r="4" spans="1:7" s="1" customFormat="1">
      <c r="A4" s="130"/>
      <c r="B4" s="151" t="s">
        <v>54</v>
      </c>
      <c r="C4" s="152" t="s">
        <v>56</v>
      </c>
      <c r="D4" s="152" t="s">
        <v>57</v>
      </c>
      <c r="E4" s="152" t="s">
        <v>67</v>
      </c>
      <c r="F4" s="152" t="s">
        <v>68</v>
      </c>
      <c r="G4" s="153" t="s">
        <v>69</v>
      </c>
    </row>
    <row r="5" spans="1:7" s="154" customFormat="1" ht="11.25" customHeight="1">
      <c r="A5" s="155"/>
      <c r="B5" s="156" t="s">
        <v>58</v>
      </c>
      <c r="C5" s="157"/>
      <c r="D5" s="157"/>
      <c r="E5" s="158" t="s">
        <v>91</v>
      </c>
      <c r="F5" s="158" t="s">
        <v>92</v>
      </c>
      <c r="G5" s="159" t="s">
        <v>93</v>
      </c>
    </row>
    <row r="6" spans="1:7" ht="25.5" customHeight="1">
      <c r="A6" s="130"/>
      <c r="B6" s="160" t="s">
        <v>94</v>
      </c>
      <c r="C6" s="86" t="s">
        <v>60</v>
      </c>
      <c r="D6" s="86" t="s">
        <v>95</v>
      </c>
      <c r="E6" s="86" t="s">
        <v>96</v>
      </c>
      <c r="F6" s="86" t="s">
        <v>97</v>
      </c>
      <c r="G6" s="161" t="s">
        <v>98</v>
      </c>
    </row>
    <row r="7" spans="1:7">
      <c r="A7" s="28"/>
      <c r="B7" s="162" t="s">
        <v>27</v>
      </c>
      <c r="C7" s="163">
        <f>SLA_B!B8</f>
        <v>1351297</v>
      </c>
      <c r="D7" s="164">
        <f>ROUND(Index!K9,3)</f>
        <v>0.14799999999999999</v>
      </c>
      <c r="E7" s="165">
        <f t="shared" ref="E7:E32" si="0">D7-D$35</f>
        <v>1.4349999999999998</v>
      </c>
      <c r="F7" s="163">
        <f t="shared" ref="F7:F32" si="1">IF(E7&gt;E$36,C7*(E7-E$36),0)</f>
        <v>199991.95600000047</v>
      </c>
      <c r="G7" s="166">
        <f t="shared" ref="G7:G32" si="2">F7/F$34*G$2</f>
        <v>13103584.120758798</v>
      </c>
    </row>
    <row r="8" spans="1:7">
      <c r="A8" s="28"/>
      <c r="B8" s="167" t="s">
        <v>28</v>
      </c>
      <c r="C8" s="168">
        <f>SLA_B!B9</f>
        <v>974235</v>
      </c>
      <c r="D8" s="169">
        <f>ROUND(Index!K10,3)</f>
        <v>0.45300000000000001</v>
      </c>
      <c r="E8" s="170">
        <f t="shared" si="0"/>
        <v>1.74</v>
      </c>
      <c r="F8" s="168">
        <f t="shared" si="1"/>
        <v>441328.45500000048</v>
      </c>
      <c r="G8" s="171">
        <f t="shared" si="2"/>
        <v>28916085.679851077</v>
      </c>
    </row>
    <row r="9" spans="1:7">
      <c r="A9" s="28"/>
      <c r="B9" s="172" t="s">
        <v>29</v>
      </c>
      <c r="C9" s="173">
        <f>SLA_B!B10</f>
        <v>372964</v>
      </c>
      <c r="D9" s="174">
        <f>ROUND(Index!K11,3)</f>
        <v>-0.42299999999999999</v>
      </c>
      <c r="E9" s="175">
        <f t="shared" si="0"/>
        <v>0.86399999999999988</v>
      </c>
      <c r="F9" s="173">
        <f t="shared" si="1"/>
        <v>0</v>
      </c>
      <c r="G9" s="176">
        <f t="shared" si="2"/>
        <v>0</v>
      </c>
    </row>
    <row r="10" spans="1:7">
      <c r="A10" s="28"/>
      <c r="B10" s="167" t="s">
        <v>30</v>
      </c>
      <c r="C10" s="168">
        <f>SLA_B!B11</f>
        <v>35335</v>
      </c>
      <c r="D10" s="169">
        <f>ROUND(Index!K12,3)</f>
        <v>-0.80800000000000005</v>
      </c>
      <c r="E10" s="170">
        <f t="shared" si="0"/>
        <v>0.47899999999999987</v>
      </c>
      <c r="F10" s="168">
        <f t="shared" si="1"/>
        <v>0</v>
      </c>
      <c r="G10" s="171">
        <f t="shared" si="2"/>
        <v>0</v>
      </c>
    </row>
    <row r="11" spans="1:7">
      <c r="A11" s="28"/>
      <c r="B11" s="172" t="s">
        <v>31</v>
      </c>
      <c r="C11" s="173">
        <f>SLA_B!B12</f>
        <v>144686</v>
      </c>
      <c r="D11" s="174">
        <f>ROUND(Index!K13,3)</f>
        <v>-0.92400000000000004</v>
      </c>
      <c r="E11" s="175">
        <f t="shared" si="0"/>
        <v>0.36299999999999988</v>
      </c>
      <c r="F11" s="173">
        <f t="shared" si="1"/>
        <v>0</v>
      </c>
      <c r="G11" s="176">
        <f t="shared" si="2"/>
        <v>0</v>
      </c>
    </row>
    <row r="12" spans="1:7">
      <c r="A12" s="28"/>
      <c r="B12" s="167" t="s">
        <v>32</v>
      </c>
      <c r="C12" s="168">
        <f>SLA_B!B13</f>
        <v>35032</v>
      </c>
      <c r="D12" s="169">
        <f>ROUND(Index!K14,3)</f>
        <v>-0.90300000000000002</v>
      </c>
      <c r="E12" s="170">
        <f t="shared" si="0"/>
        <v>0.3839999999999999</v>
      </c>
      <c r="F12" s="168">
        <f t="shared" si="1"/>
        <v>0</v>
      </c>
      <c r="G12" s="171">
        <f t="shared" si="2"/>
        <v>0</v>
      </c>
    </row>
    <row r="13" spans="1:7">
      <c r="A13" s="28"/>
      <c r="B13" s="172" t="s">
        <v>33</v>
      </c>
      <c r="C13" s="173">
        <f>SLA_B!B14</f>
        <v>40794</v>
      </c>
      <c r="D13" s="174">
        <f>ROUND(Index!K15,3)</f>
        <v>-1.2869999999999999</v>
      </c>
      <c r="E13" s="175">
        <f t="shared" si="0"/>
        <v>0</v>
      </c>
      <c r="F13" s="173">
        <f t="shared" si="1"/>
        <v>0</v>
      </c>
      <c r="G13" s="176">
        <f t="shared" si="2"/>
        <v>0</v>
      </c>
    </row>
    <row r="14" spans="1:7">
      <c r="A14" s="28"/>
      <c r="B14" s="167" t="s">
        <v>34</v>
      </c>
      <c r="C14" s="168">
        <f>SLA_B!B15</f>
        <v>38479</v>
      </c>
      <c r="D14" s="169">
        <f>ROUND(Index!K16,3)</f>
        <v>-8.1000000000000003E-2</v>
      </c>
      <c r="E14" s="170">
        <f t="shared" si="0"/>
        <v>1.206</v>
      </c>
      <c r="F14" s="168">
        <f t="shared" si="1"/>
        <v>0</v>
      </c>
      <c r="G14" s="171">
        <f t="shared" si="2"/>
        <v>0</v>
      </c>
    </row>
    <row r="15" spans="1:7">
      <c r="A15" s="28"/>
      <c r="B15" s="172" t="s">
        <v>35</v>
      </c>
      <c r="C15" s="173">
        <f>SLA_B!B16</f>
        <v>110890</v>
      </c>
      <c r="D15" s="174">
        <f>ROUND(Index!K17,3)</f>
        <v>-0.47</v>
      </c>
      <c r="E15" s="175">
        <f t="shared" si="0"/>
        <v>0.81699999999999995</v>
      </c>
      <c r="F15" s="173">
        <f t="shared" si="1"/>
        <v>0</v>
      </c>
      <c r="G15" s="176">
        <f t="shared" si="2"/>
        <v>0</v>
      </c>
    </row>
    <row r="16" spans="1:7">
      <c r="A16" s="28"/>
      <c r="B16" s="167" t="s">
        <v>36</v>
      </c>
      <c r="C16" s="168">
        <f>SLA_B!B17</f>
        <v>273159</v>
      </c>
      <c r="D16" s="169">
        <f>ROUND(Index!K18,3)</f>
        <v>-0.30099999999999999</v>
      </c>
      <c r="E16" s="170">
        <f t="shared" si="0"/>
        <v>0.98599999999999999</v>
      </c>
      <c r="F16" s="168">
        <f t="shared" si="1"/>
        <v>0</v>
      </c>
      <c r="G16" s="171">
        <f t="shared" si="2"/>
        <v>0</v>
      </c>
    </row>
    <row r="17" spans="1:7">
      <c r="A17" s="28"/>
      <c r="B17" s="172" t="s">
        <v>37</v>
      </c>
      <c r="C17" s="173">
        <f>SLA_B!B18</f>
        <v>252748</v>
      </c>
      <c r="D17" s="174">
        <f>ROUND(Index!K19,3)</f>
        <v>-0.17</v>
      </c>
      <c r="E17" s="175">
        <f t="shared" si="0"/>
        <v>1.117</v>
      </c>
      <c r="F17" s="173">
        <f t="shared" si="1"/>
        <v>0</v>
      </c>
      <c r="G17" s="176">
        <f t="shared" si="2"/>
        <v>0</v>
      </c>
    </row>
    <row r="18" spans="1:7">
      <c r="A18" s="28"/>
      <c r="B18" s="167" t="s">
        <v>38</v>
      </c>
      <c r="C18" s="168">
        <f>SLA_B!B19</f>
        <v>187898</v>
      </c>
      <c r="D18" s="169">
        <f>ROUND(Index!K20,3)</f>
        <v>2.5089999999999999</v>
      </c>
      <c r="E18" s="170">
        <f t="shared" si="0"/>
        <v>3.7959999999999998</v>
      </c>
      <c r="F18" s="168">
        <f t="shared" si="1"/>
        <v>471436.08200000005</v>
      </c>
      <c r="G18" s="171">
        <f t="shared" si="2"/>
        <v>30888754.135930996</v>
      </c>
    </row>
    <row r="19" spans="1:7">
      <c r="A19" s="28"/>
      <c r="B19" s="172" t="s">
        <v>39</v>
      </c>
      <c r="C19" s="173">
        <f>SLA_B!B20</f>
        <v>272815</v>
      </c>
      <c r="D19" s="174">
        <f>ROUND(Index!K21,3)</f>
        <v>-0.23799999999999999</v>
      </c>
      <c r="E19" s="175">
        <f t="shared" si="0"/>
        <v>1.0489999999999999</v>
      </c>
      <c r="F19" s="173">
        <f t="shared" si="1"/>
        <v>0</v>
      </c>
      <c r="G19" s="176">
        <f t="shared" si="2"/>
        <v>0</v>
      </c>
    </row>
    <row r="20" spans="1:7">
      <c r="A20" s="28"/>
      <c r="B20" s="167" t="s">
        <v>40</v>
      </c>
      <c r="C20" s="168">
        <f>SLA_B!B21</f>
        <v>75657</v>
      </c>
      <c r="D20" s="169">
        <f>ROUND(Index!K22,3)</f>
        <v>0.41199999999999998</v>
      </c>
      <c r="E20" s="170">
        <f t="shared" si="0"/>
        <v>1.6989999999999998</v>
      </c>
      <c r="F20" s="168">
        <f t="shared" si="1"/>
        <v>31170.684000000027</v>
      </c>
      <c r="G20" s="171">
        <f t="shared" si="2"/>
        <v>2042320.5416101322</v>
      </c>
    </row>
    <row r="21" spans="1:7">
      <c r="A21" s="28"/>
      <c r="B21" s="172" t="s">
        <v>41</v>
      </c>
      <c r="C21" s="173">
        <f>SLA_B!B22</f>
        <v>53043</v>
      </c>
      <c r="D21" s="174">
        <f>ROUND(Index!K23,3)</f>
        <v>-0.439</v>
      </c>
      <c r="E21" s="175">
        <f t="shared" si="0"/>
        <v>0.84799999999999986</v>
      </c>
      <c r="F21" s="173">
        <f t="shared" si="1"/>
        <v>0</v>
      </c>
      <c r="G21" s="176">
        <f t="shared" si="2"/>
        <v>0</v>
      </c>
    </row>
    <row r="22" spans="1:7">
      <c r="A22" s="28"/>
      <c r="B22" s="167" t="s">
        <v>42</v>
      </c>
      <c r="C22" s="168">
        <f>SLA_B!B23</f>
        <v>15681</v>
      </c>
      <c r="D22" s="169">
        <f>ROUND(Index!K24,3)</f>
        <v>-1.125</v>
      </c>
      <c r="E22" s="170">
        <f t="shared" si="0"/>
        <v>0.16199999999999992</v>
      </c>
      <c r="F22" s="168">
        <f t="shared" si="1"/>
        <v>0</v>
      </c>
      <c r="G22" s="171">
        <f t="shared" si="2"/>
        <v>0</v>
      </c>
    </row>
    <row r="23" spans="1:7">
      <c r="A23" s="28"/>
      <c r="B23" s="172" t="s">
        <v>43</v>
      </c>
      <c r="C23" s="173">
        <f>SLA_B!B24</f>
        <v>474676</v>
      </c>
      <c r="D23" s="174">
        <f>ROUND(Index!K25,3)</f>
        <v>-0.35499999999999998</v>
      </c>
      <c r="E23" s="175">
        <f t="shared" si="0"/>
        <v>0.93199999999999994</v>
      </c>
      <c r="F23" s="173">
        <f t="shared" si="1"/>
        <v>0</v>
      </c>
      <c r="G23" s="176">
        <f t="shared" si="2"/>
        <v>0</v>
      </c>
    </row>
    <row r="24" spans="1:7">
      <c r="A24" s="28"/>
      <c r="B24" s="167" t="s">
        <v>44</v>
      </c>
      <c r="C24" s="168">
        <f>SLA_B!B25</f>
        <v>191861</v>
      </c>
      <c r="D24" s="169">
        <f>ROUND(Index!K26,3)</f>
        <v>-0.496</v>
      </c>
      <c r="E24" s="170">
        <f t="shared" si="0"/>
        <v>0.79099999999999993</v>
      </c>
      <c r="F24" s="168">
        <f t="shared" si="1"/>
        <v>0</v>
      </c>
      <c r="G24" s="171">
        <f t="shared" si="2"/>
        <v>0</v>
      </c>
    </row>
    <row r="25" spans="1:7">
      <c r="A25" s="28"/>
      <c r="B25" s="172" t="s">
        <v>45</v>
      </c>
      <c r="C25" s="173">
        <f>SLA_B!B26</f>
        <v>600040</v>
      </c>
      <c r="D25" s="174">
        <f>ROUND(Index!K27,3)</f>
        <v>-0.68799999999999994</v>
      </c>
      <c r="E25" s="175">
        <f t="shared" si="0"/>
        <v>0.59899999999999998</v>
      </c>
      <c r="F25" s="173">
        <f t="shared" si="1"/>
        <v>0</v>
      </c>
      <c r="G25" s="176">
        <f t="shared" si="2"/>
        <v>0</v>
      </c>
    </row>
    <row r="26" spans="1:7">
      <c r="A26" s="28"/>
      <c r="B26" s="167" t="s">
        <v>46</v>
      </c>
      <c r="C26" s="168">
        <f>SLA_B!B27</f>
        <v>244805</v>
      </c>
      <c r="D26" s="169">
        <f>ROUND(Index!K28,3)</f>
        <v>-0.70499999999999996</v>
      </c>
      <c r="E26" s="170">
        <f t="shared" si="0"/>
        <v>0.58199999999999996</v>
      </c>
      <c r="F26" s="168">
        <f t="shared" si="1"/>
        <v>0</v>
      </c>
      <c r="G26" s="171">
        <f t="shared" si="2"/>
        <v>0</v>
      </c>
    </row>
    <row r="27" spans="1:7">
      <c r="A27" s="28"/>
      <c r="B27" s="172" t="s">
        <v>47</v>
      </c>
      <c r="C27" s="173">
        <f>SLA_B!B28</f>
        <v>335720</v>
      </c>
      <c r="D27" s="174">
        <f>ROUND(Index!K29,3)</f>
        <v>0.97299999999999998</v>
      </c>
      <c r="E27" s="175">
        <f t="shared" si="0"/>
        <v>2.2599999999999998</v>
      </c>
      <c r="F27" s="173">
        <f t="shared" si="1"/>
        <v>326655.56000000011</v>
      </c>
      <c r="G27" s="176">
        <f t="shared" si="2"/>
        <v>21402653.859606054</v>
      </c>
    </row>
    <row r="28" spans="1:7">
      <c r="A28" s="28"/>
      <c r="B28" s="167" t="s">
        <v>48</v>
      </c>
      <c r="C28" s="168">
        <f>SLA_B!B29</f>
        <v>701526</v>
      </c>
      <c r="D28" s="169">
        <f>ROUND(Index!K30,3)</f>
        <v>1.3089999999999999</v>
      </c>
      <c r="E28" s="170">
        <f t="shared" si="0"/>
        <v>2.5960000000000001</v>
      </c>
      <c r="F28" s="168">
        <f t="shared" si="1"/>
        <v>918297.53400000045</v>
      </c>
      <c r="G28" s="171">
        <f t="shared" si="2"/>
        <v>60167364.854686163</v>
      </c>
    </row>
    <row r="29" spans="1:7">
      <c r="A29" s="28"/>
      <c r="B29" s="172" t="s">
        <v>49</v>
      </c>
      <c r="C29" s="173">
        <f>SLA_B!B30</f>
        <v>307392</v>
      </c>
      <c r="D29" s="174">
        <f>ROUND(Index!K31,3)</f>
        <v>-0.377</v>
      </c>
      <c r="E29" s="175">
        <f t="shared" si="0"/>
        <v>0.90999999999999992</v>
      </c>
      <c r="F29" s="173">
        <f t="shared" si="1"/>
        <v>0</v>
      </c>
      <c r="G29" s="176">
        <f t="shared" si="2"/>
        <v>0</v>
      </c>
    </row>
    <row r="30" spans="1:7">
      <c r="A30" s="28"/>
      <c r="B30" s="167" t="s">
        <v>50</v>
      </c>
      <c r="C30" s="168">
        <f>SLA_B!B31</f>
        <v>171647</v>
      </c>
      <c r="D30" s="169">
        <f>ROUND(Index!K32,3)</f>
        <v>1.482</v>
      </c>
      <c r="E30" s="170">
        <f t="shared" si="0"/>
        <v>2.7690000000000001</v>
      </c>
      <c r="F30" s="168">
        <f t="shared" si="1"/>
        <v>254380.85400000011</v>
      </c>
      <c r="G30" s="171">
        <f t="shared" si="2"/>
        <v>16667174.949273741</v>
      </c>
    </row>
    <row r="31" spans="1:7">
      <c r="A31" s="28"/>
      <c r="B31" s="172" t="s">
        <v>51</v>
      </c>
      <c r="C31" s="173">
        <f>SLA_B!B32</f>
        <v>453292</v>
      </c>
      <c r="D31" s="174">
        <f>ROUND(Index!K33,3)</f>
        <v>2.4369999999999998</v>
      </c>
      <c r="E31" s="175">
        <f t="shared" si="0"/>
        <v>3.7239999999999998</v>
      </c>
      <c r="F31" s="173">
        <f t="shared" si="1"/>
        <v>1104672.6040000001</v>
      </c>
      <c r="G31" s="176">
        <f t="shared" si="2"/>
        <v>72378763.035907492</v>
      </c>
    </row>
    <row r="32" spans="1:7">
      <c r="A32" s="28"/>
      <c r="B32" s="167" t="s">
        <v>52</v>
      </c>
      <c r="C32" s="177">
        <f>SLA_B!B33</f>
        <v>70134</v>
      </c>
      <c r="D32" s="178">
        <f>ROUND(Index!K34,3)</f>
        <v>6.7000000000000004E-2</v>
      </c>
      <c r="E32" s="179">
        <f t="shared" si="0"/>
        <v>1.3539999999999999</v>
      </c>
      <c r="F32" s="168">
        <f t="shared" si="1"/>
        <v>4698.9780000000274</v>
      </c>
      <c r="G32" s="171">
        <f t="shared" si="2"/>
        <v>307879.65044251655</v>
      </c>
    </row>
    <row r="33" spans="1:7" ht="7.5" customHeight="1">
      <c r="A33" s="28"/>
      <c r="B33" s="162"/>
      <c r="C33" s="180"/>
      <c r="D33" s="180"/>
      <c r="E33" s="165"/>
      <c r="F33" s="163"/>
      <c r="G33" s="181"/>
    </row>
    <row r="34" spans="1:7">
      <c r="A34" s="28"/>
      <c r="B34" s="182" t="s">
        <v>63</v>
      </c>
      <c r="C34" s="183">
        <f>SUM(C7:C32)</f>
        <v>7785806</v>
      </c>
      <c r="D34" s="184"/>
      <c r="E34" s="184"/>
      <c r="F34" s="183">
        <f>SUM(F7:F32)</f>
        <v>3752632.7070000023</v>
      </c>
      <c r="G34" s="171">
        <f>SUM(G7:G32)</f>
        <v>245874580.82806697</v>
      </c>
    </row>
    <row r="35" spans="1:7" s="185" customFormat="1">
      <c r="A35" s="186"/>
      <c r="B35" s="187" t="s">
        <v>99</v>
      </c>
      <c r="C35" s="186"/>
      <c r="D35" s="188">
        <f>MIN(D7:D32)</f>
        <v>-1.2869999999999999</v>
      </c>
      <c r="E35" s="188">
        <f>MIN(E7:E32)</f>
        <v>0</v>
      </c>
      <c r="F35" s="186"/>
      <c r="G35" s="189"/>
    </row>
    <row r="36" spans="1:7" s="185" customFormat="1">
      <c r="A36" s="186"/>
      <c r="B36" s="190" t="s">
        <v>88</v>
      </c>
      <c r="C36" s="191"/>
      <c r="D36" s="192">
        <f>AVERAGE(D7:D32)</f>
        <v>-2.3485487059378311E-17</v>
      </c>
      <c r="E36" s="192">
        <f>AVERAGE(E7:E32)</f>
        <v>1.2869999999999995</v>
      </c>
      <c r="F36" s="191"/>
      <c r="G36" s="193"/>
    </row>
  </sheetData>
  <mergeCells count="2">
    <mergeCell ref="E2:F2"/>
    <mergeCell ref="B1:E1"/>
  </mergeCells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SLA_A</vt:lpstr>
      <vt:lpstr>SLA_B</vt:lpstr>
      <vt:lpstr>SLA_C</vt:lpstr>
      <vt:lpstr>Index</vt:lpstr>
      <vt:lpstr>Total_SLA_AC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2011-12-22T15:25:33Z</cp:lastPrinted>
  <dcterms:created xsi:type="dcterms:W3CDTF">2006-05-21T10:23:50Z</dcterms:created>
  <dcterms:modified xsi:type="dcterms:W3CDTF">2012-05-31T08:19:28Z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