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20" windowWidth="20730" windowHeight="6030"/>
  </bookViews>
  <sheets>
    <sheet name="Info" sheetId="1" r:id="rId1"/>
    <sheet name="NP" sheetId="2" r:id="rId2"/>
    <sheet name="QS" sheetId="3" r:id="rId3"/>
    <sheet name="VERM" sheetId="4" r:id="rId4"/>
    <sheet name="JP" sheetId="5" r:id="rId5"/>
    <sheet name="REPART" sheetId="6" r:id="rId6"/>
    <sheet name="ASG_Total" sheetId="7" r:id="rId7"/>
    <sheet name="ASG_pro_Einwohner" sheetId="8" r:id="rId8"/>
    <sheet name="ASG_in_Prozent" sheetId="9" r:id="rId9"/>
  </sheets>
  <definedNames>
    <definedName name="_xlnm.Print_Area">#REF!</definedName>
    <definedName name="_xlnm.Print_Titles">#REF!</definedName>
  </definedNames>
  <calcPr calcId="125725"/>
</workbook>
</file>

<file path=xl/calcChain.xml><?xml version="1.0" encoding="utf-8"?>
<calcChain xmlns="http://schemas.openxmlformats.org/spreadsheetml/2006/main">
  <c r="H2" i="9"/>
  <c r="A1"/>
  <c r="I33" i="8"/>
  <c r="H5"/>
  <c r="I1"/>
  <c r="B1"/>
  <c r="D32" i="7"/>
  <c r="D32" i="8" s="1"/>
  <c r="D31" i="7"/>
  <c r="D31" i="8" s="1"/>
  <c r="D30" i="7"/>
  <c r="D30" i="8" s="1"/>
  <c r="D29" i="7"/>
  <c r="D29" i="8" s="1"/>
  <c r="D28" i="7"/>
  <c r="D28" i="8" s="1"/>
  <c r="D27" i="7"/>
  <c r="D27" i="8" s="1"/>
  <c r="D26" i="7"/>
  <c r="D26" i="8" s="1"/>
  <c r="D25" i="7"/>
  <c r="D25" i="8" s="1"/>
  <c r="D24" i="7"/>
  <c r="D24" i="8" s="1"/>
  <c r="D23" i="7"/>
  <c r="D23" i="8" s="1"/>
  <c r="D22" i="7"/>
  <c r="D22" i="8" s="1"/>
  <c r="D21" i="7"/>
  <c r="D21" i="8" s="1"/>
  <c r="D20" i="7"/>
  <c r="D20" i="8" s="1"/>
  <c r="D19" i="7"/>
  <c r="D19" i="8" s="1"/>
  <c r="D18" i="7"/>
  <c r="D18" i="8" s="1"/>
  <c r="D17" i="7"/>
  <c r="D17" i="8" s="1"/>
  <c r="D16" i="7"/>
  <c r="D16" i="8" s="1"/>
  <c r="D15" i="7"/>
  <c r="D15" i="8" s="1"/>
  <c r="D14" i="7"/>
  <c r="D14" i="8" s="1"/>
  <c r="D13" i="7"/>
  <c r="D13" i="8" s="1"/>
  <c r="D12" i="7"/>
  <c r="D12" i="8" s="1"/>
  <c r="D11" i="7"/>
  <c r="D11" i="8" s="1"/>
  <c r="D10" i="7"/>
  <c r="D10" i="8" s="1"/>
  <c r="D9" i="7"/>
  <c r="D9" i="8" s="1"/>
  <c r="D8" i="7"/>
  <c r="D8" i="8" s="1"/>
  <c r="D7" i="7"/>
  <c r="D7" i="8" s="1"/>
  <c r="H5" i="7"/>
  <c r="G5"/>
  <c r="G5" i="8" s="1"/>
  <c r="F5" i="7"/>
  <c r="F5" i="8" s="1"/>
  <c r="E5" i="7"/>
  <c r="E5" i="8" s="1"/>
  <c r="D5" i="7"/>
  <c r="D5" i="8" s="1"/>
  <c r="C5" i="7"/>
  <c r="C5" i="8" s="1"/>
  <c r="H1" i="7"/>
  <c r="B1"/>
  <c r="F33" i="6"/>
  <c r="D33"/>
  <c r="C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33" s="1"/>
  <c r="I1"/>
  <c r="C35" i="5"/>
  <c r="B35"/>
  <c r="D34"/>
  <c r="F32" i="7" s="1"/>
  <c r="F32" i="8" s="1"/>
  <c r="D33" i="5"/>
  <c r="F31" i="7" s="1"/>
  <c r="F31" i="8" s="1"/>
  <c r="D32" i="5"/>
  <c r="F30" i="7" s="1"/>
  <c r="F30" i="8" s="1"/>
  <c r="D31" i="5"/>
  <c r="F29" i="7" s="1"/>
  <c r="F29" i="8" s="1"/>
  <c r="D30" i="5"/>
  <c r="F28" i="7" s="1"/>
  <c r="F28" i="8" s="1"/>
  <c r="D29" i="5"/>
  <c r="F27" i="7" s="1"/>
  <c r="F27" i="8" s="1"/>
  <c r="D28" i="5"/>
  <c r="F26" i="7" s="1"/>
  <c r="F26" i="8" s="1"/>
  <c r="D27" i="5"/>
  <c r="F25" i="7" s="1"/>
  <c r="F25" i="8" s="1"/>
  <c r="D26" i="5"/>
  <c r="F24" i="7" s="1"/>
  <c r="F24" i="8" s="1"/>
  <c r="D25" i="5"/>
  <c r="F23" i="7" s="1"/>
  <c r="F23" i="8" s="1"/>
  <c r="D24" i="5"/>
  <c r="F22" i="7" s="1"/>
  <c r="F22" i="8" s="1"/>
  <c r="D23" i="5"/>
  <c r="F21" i="7" s="1"/>
  <c r="F21" i="8" s="1"/>
  <c r="D22" i="5"/>
  <c r="F20" i="7" s="1"/>
  <c r="F20" i="8" s="1"/>
  <c r="D21" i="5"/>
  <c r="F19" i="7" s="1"/>
  <c r="F19" i="8" s="1"/>
  <c r="D20" i="5"/>
  <c r="F18" i="7" s="1"/>
  <c r="F18" i="8" s="1"/>
  <c r="D19" i="5"/>
  <c r="F17" i="7" s="1"/>
  <c r="F17" i="8" s="1"/>
  <c r="D18" i="5"/>
  <c r="F16" i="7" s="1"/>
  <c r="F16" i="8" s="1"/>
  <c r="D17" i="5"/>
  <c r="F15" i="7" s="1"/>
  <c r="F15" i="8" s="1"/>
  <c r="D16" i="5"/>
  <c r="F14" i="7" s="1"/>
  <c r="F14" i="8" s="1"/>
  <c r="D15" i="5"/>
  <c r="F13" i="7" s="1"/>
  <c r="F13" i="8" s="1"/>
  <c r="D14" i="5"/>
  <c r="F12" i="7" s="1"/>
  <c r="F12" i="8" s="1"/>
  <c r="D13" i="5"/>
  <c r="F11" i="7" s="1"/>
  <c r="F11" i="8" s="1"/>
  <c r="D12" i="5"/>
  <c r="F10" i="7" s="1"/>
  <c r="F10" i="8" s="1"/>
  <c r="D11" i="5"/>
  <c r="F9" i="7" s="1"/>
  <c r="F9" i="8" s="1"/>
  <c r="D10" i="5"/>
  <c r="F8" i="7" s="1"/>
  <c r="F8" i="8" s="1"/>
  <c r="D9" i="5"/>
  <c r="F7" i="7" s="1"/>
  <c r="F33" s="1"/>
  <c r="F33" i="8" s="1"/>
  <c r="D3" i="5"/>
  <c r="B35" i="4"/>
  <c r="C34"/>
  <c r="D34" s="1"/>
  <c r="E32" i="7" s="1"/>
  <c r="C33" i="4"/>
  <c r="D33" s="1"/>
  <c r="E31" i="7" s="1"/>
  <c r="C32" i="4"/>
  <c r="D32" s="1"/>
  <c r="E30" i="7" s="1"/>
  <c r="C31" i="4"/>
  <c r="D31" s="1"/>
  <c r="E29" i="7" s="1"/>
  <c r="C30" i="4"/>
  <c r="D30" s="1"/>
  <c r="E28" i="7" s="1"/>
  <c r="C29" i="4"/>
  <c r="D29" s="1"/>
  <c r="E27" i="7" s="1"/>
  <c r="C28" i="4"/>
  <c r="D28" s="1"/>
  <c r="E26" i="7" s="1"/>
  <c r="C27" i="4"/>
  <c r="D27" s="1"/>
  <c r="E25" i="7" s="1"/>
  <c r="C26" i="4"/>
  <c r="D26" s="1"/>
  <c r="E24" i="7" s="1"/>
  <c r="C25" i="4"/>
  <c r="D25" s="1"/>
  <c r="E23" i="7" s="1"/>
  <c r="C24" i="4"/>
  <c r="D24" s="1"/>
  <c r="E22" i="7" s="1"/>
  <c r="C23" i="4"/>
  <c r="D23" s="1"/>
  <c r="E21" i="7" s="1"/>
  <c r="C22" i="4"/>
  <c r="D22" s="1"/>
  <c r="E20" i="7" s="1"/>
  <c r="C21" i="4"/>
  <c r="D21" s="1"/>
  <c r="E19" i="7" s="1"/>
  <c r="C20" i="4"/>
  <c r="D20" s="1"/>
  <c r="E18" i="7" s="1"/>
  <c r="C19" i="4"/>
  <c r="D19" s="1"/>
  <c r="E17" i="7" s="1"/>
  <c r="C18" i="4"/>
  <c r="D18" s="1"/>
  <c r="E16" i="7" s="1"/>
  <c r="C17" i="4"/>
  <c r="D17" s="1"/>
  <c r="E15" i="7" s="1"/>
  <c r="C16" i="4"/>
  <c r="D16" s="1"/>
  <c r="E14" i="7" s="1"/>
  <c r="C15" i="4"/>
  <c r="D15" s="1"/>
  <c r="E13" i="7" s="1"/>
  <c r="C14" i="4"/>
  <c r="D14" s="1"/>
  <c r="E12" i="7" s="1"/>
  <c r="C13" i="4"/>
  <c r="D13" s="1"/>
  <c r="E11" i="7" s="1"/>
  <c r="C12" i="4"/>
  <c r="D12" s="1"/>
  <c r="E10" i="7" s="1"/>
  <c r="C11" i="4"/>
  <c r="D11" s="1"/>
  <c r="E9" i="7" s="1"/>
  <c r="C10" i="4"/>
  <c r="D10" s="1"/>
  <c r="E8" i="7" s="1"/>
  <c r="C9" i="4"/>
  <c r="D9" s="1"/>
  <c r="D3"/>
  <c r="C33" i="3"/>
  <c r="C5"/>
  <c r="C3"/>
  <c r="I33" i="2"/>
  <c r="H33"/>
  <c r="G33"/>
  <c r="F33"/>
  <c r="E33"/>
  <c r="D33"/>
  <c r="C33"/>
  <c r="J32"/>
  <c r="G32" i="6" s="1"/>
  <c r="H32" s="1"/>
  <c r="J31" i="2"/>
  <c r="G31" i="6" s="1"/>
  <c r="H31" s="1"/>
  <c r="J30" i="2"/>
  <c r="G30" i="6" s="1"/>
  <c r="H30" s="1"/>
  <c r="J29" i="2"/>
  <c r="C29" i="7" s="1"/>
  <c r="J28" i="2"/>
  <c r="C28" i="7" s="1"/>
  <c r="J27" i="2"/>
  <c r="C27" i="7" s="1"/>
  <c r="J26" i="2"/>
  <c r="C26" i="7" s="1"/>
  <c r="J25" i="2"/>
  <c r="C25" i="7" s="1"/>
  <c r="J24" i="2"/>
  <c r="C24" i="7" s="1"/>
  <c r="J23" i="2"/>
  <c r="C23" i="7" s="1"/>
  <c r="J22" i="2"/>
  <c r="C22" i="7" s="1"/>
  <c r="J21" i="2"/>
  <c r="C21" i="7" s="1"/>
  <c r="J20" i="2"/>
  <c r="C20" i="7" s="1"/>
  <c r="J19" i="2"/>
  <c r="C19" i="7" s="1"/>
  <c r="J18" i="2"/>
  <c r="C18" i="7" s="1"/>
  <c r="J17" i="2"/>
  <c r="C17" i="7" s="1"/>
  <c r="J16" i="2"/>
  <c r="C16" i="7" s="1"/>
  <c r="J15" i="2"/>
  <c r="C15" i="7" s="1"/>
  <c r="J14" i="2"/>
  <c r="C14" i="7" s="1"/>
  <c r="J13" i="2"/>
  <c r="C13" i="7" s="1"/>
  <c r="J12" i="2"/>
  <c r="C12" i="7" s="1"/>
  <c r="J11" i="2"/>
  <c r="C11" i="7" s="1"/>
  <c r="J10" i="2"/>
  <c r="C10" i="7" s="1"/>
  <c r="J9" i="2"/>
  <c r="C9" i="7" s="1"/>
  <c r="J8" i="2"/>
  <c r="C8" i="7" s="1"/>
  <c r="J7" i="2"/>
  <c r="C7" i="7" s="1"/>
  <c r="J1" i="2"/>
  <c r="G1"/>
  <c r="A4" i="1"/>
  <c r="A2" i="5" s="1"/>
  <c r="A3" i="1"/>
  <c r="C7" i="8" l="1"/>
  <c r="C11"/>
  <c r="C13"/>
  <c r="C15"/>
  <c r="C17"/>
  <c r="C19"/>
  <c r="C21"/>
  <c r="C23"/>
  <c r="C25"/>
  <c r="C27"/>
  <c r="C29"/>
  <c r="E8"/>
  <c r="E10"/>
  <c r="E12"/>
  <c r="E14"/>
  <c r="E16"/>
  <c r="E18"/>
  <c r="E20"/>
  <c r="E22"/>
  <c r="E24"/>
  <c r="E26"/>
  <c r="E28"/>
  <c r="E30"/>
  <c r="E32"/>
  <c r="C9"/>
  <c r="C8"/>
  <c r="C10"/>
  <c r="C12"/>
  <c r="C14"/>
  <c r="C16"/>
  <c r="C18"/>
  <c r="C20"/>
  <c r="C22"/>
  <c r="C24"/>
  <c r="C26"/>
  <c r="C28"/>
  <c r="E7" i="7"/>
  <c r="D35" i="4"/>
  <c r="E9" i="8"/>
  <c r="E11"/>
  <c r="E13"/>
  <c r="E15"/>
  <c r="E17"/>
  <c r="E19"/>
  <c r="E21"/>
  <c r="E23"/>
  <c r="E25"/>
  <c r="E27"/>
  <c r="E29"/>
  <c r="E31"/>
  <c r="B2" i="3"/>
  <c r="A2" i="4"/>
  <c r="D35" i="5"/>
  <c r="G7" i="6"/>
  <c r="G8"/>
  <c r="H8" s="1"/>
  <c r="I8" s="1"/>
  <c r="G8" i="7" s="1"/>
  <c r="G9" i="6"/>
  <c r="H9" s="1"/>
  <c r="I9" s="1"/>
  <c r="G9" i="7" s="1"/>
  <c r="G10" i="6"/>
  <c r="H10" s="1"/>
  <c r="I10" s="1"/>
  <c r="G10" i="7" s="1"/>
  <c r="H10" s="1"/>
  <c r="G11" i="6"/>
  <c r="H11" s="1"/>
  <c r="I11" s="1"/>
  <c r="G11" i="7" s="1"/>
  <c r="G12" i="6"/>
  <c r="H12" s="1"/>
  <c r="I12" s="1"/>
  <c r="G12" i="7" s="1"/>
  <c r="G13" i="6"/>
  <c r="H13" s="1"/>
  <c r="I13" s="1"/>
  <c r="G13" i="7" s="1"/>
  <c r="G14" i="6"/>
  <c r="H14" s="1"/>
  <c r="I14" s="1"/>
  <c r="G14" i="7" s="1"/>
  <c r="H14" s="1"/>
  <c r="G15" i="6"/>
  <c r="H15" s="1"/>
  <c r="I15" s="1"/>
  <c r="G15" i="7" s="1"/>
  <c r="G16" i="6"/>
  <c r="H16" s="1"/>
  <c r="I16" s="1"/>
  <c r="G16" i="7" s="1"/>
  <c r="G17" i="6"/>
  <c r="H17" s="1"/>
  <c r="I17" s="1"/>
  <c r="G17" i="7" s="1"/>
  <c r="G18" i="6"/>
  <c r="H18" s="1"/>
  <c r="I18" s="1"/>
  <c r="G18" i="7" s="1"/>
  <c r="H18" s="1"/>
  <c r="G19" i="6"/>
  <c r="H19" s="1"/>
  <c r="I19" s="1"/>
  <c r="G19" i="7" s="1"/>
  <c r="G20" i="6"/>
  <c r="H20" s="1"/>
  <c r="I20" s="1"/>
  <c r="G20" i="7" s="1"/>
  <c r="G21" i="6"/>
  <c r="H21" s="1"/>
  <c r="I21" s="1"/>
  <c r="G21" i="7" s="1"/>
  <c r="G22" i="6"/>
  <c r="H22" s="1"/>
  <c r="I22" s="1"/>
  <c r="G22" i="7" s="1"/>
  <c r="H22" s="1"/>
  <c r="G23" i="6"/>
  <c r="H23" s="1"/>
  <c r="I23" s="1"/>
  <c r="G23" i="7" s="1"/>
  <c r="G24" i="6"/>
  <c r="H24" s="1"/>
  <c r="I24" s="1"/>
  <c r="G24" i="7" s="1"/>
  <c r="G25" i="6"/>
  <c r="H25" s="1"/>
  <c r="I25" s="1"/>
  <c r="G25" i="7" s="1"/>
  <c r="G26" i="6"/>
  <c r="H26" s="1"/>
  <c r="I26" s="1"/>
  <c r="G26" i="7" s="1"/>
  <c r="H26" s="1"/>
  <c r="G27" i="6"/>
  <c r="H27" s="1"/>
  <c r="I27" s="1"/>
  <c r="G27" i="7" s="1"/>
  <c r="G28" i="6"/>
  <c r="H28" s="1"/>
  <c r="I28" s="1"/>
  <c r="G28" i="7" s="1"/>
  <c r="G29" i="6"/>
  <c r="H29" s="1"/>
  <c r="I30"/>
  <c r="G30" i="7" s="1"/>
  <c r="I31" i="6"/>
  <c r="G31" i="7" s="1"/>
  <c r="I32" i="6"/>
  <c r="G32" i="7" s="1"/>
  <c r="F7" i="8"/>
  <c r="A2" i="9"/>
  <c r="E1" i="8"/>
  <c r="J33" i="2"/>
  <c r="E1" i="6"/>
  <c r="I29"/>
  <c r="G29" i="7" s="1"/>
  <c r="D1"/>
  <c r="C30"/>
  <c r="C31"/>
  <c r="C32"/>
  <c r="D33"/>
  <c r="F21" i="9" l="1"/>
  <c r="H22" i="8"/>
  <c r="E21" i="9"/>
  <c r="C21"/>
  <c r="D21"/>
  <c r="B21"/>
  <c r="F17"/>
  <c r="H18" i="8"/>
  <c r="E17" i="9"/>
  <c r="C17"/>
  <c r="D17"/>
  <c r="B17"/>
  <c r="F13"/>
  <c r="H14" i="8"/>
  <c r="E13" i="9"/>
  <c r="C13"/>
  <c r="D13"/>
  <c r="B13"/>
  <c r="F9"/>
  <c r="H10" i="8"/>
  <c r="E9" i="9"/>
  <c r="D9"/>
  <c r="B9"/>
  <c r="C9"/>
  <c r="F25"/>
  <c r="H26" i="8"/>
  <c r="E25" i="9"/>
  <c r="C25"/>
  <c r="D25"/>
  <c r="B25"/>
  <c r="G28" i="8"/>
  <c r="C32"/>
  <c r="H32" i="7"/>
  <c r="C30" i="8"/>
  <c r="H30" i="7"/>
  <c r="G29" i="8"/>
  <c r="G31"/>
  <c r="G27"/>
  <c r="G25"/>
  <c r="G23"/>
  <c r="G21"/>
  <c r="G19"/>
  <c r="G17"/>
  <c r="G15"/>
  <c r="G13"/>
  <c r="G11"/>
  <c r="G9"/>
  <c r="H7" i="6"/>
  <c r="I7" s="1"/>
  <c r="G33"/>
  <c r="H33" s="1"/>
  <c r="E7" i="8"/>
  <c r="E33" i="7"/>
  <c r="H9"/>
  <c r="G8" i="9" s="1"/>
  <c r="H27" i="7"/>
  <c r="H23"/>
  <c r="G22" i="9" s="1"/>
  <c r="H19" i="7"/>
  <c r="H15"/>
  <c r="G14" i="9" s="1"/>
  <c r="H11" i="7"/>
  <c r="D33" i="8"/>
  <c r="C31"/>
  <c r="H31" i="7"/>
  <c r="G31" i="9"/>
  <c r="G32" i="8"/>
  <c r="G29" i="9"/>
  <c r="G30" i="8"/>
  <c r="G25" i="9"/>
  <c r="G26" i="8"/>
  <c r="G24"/>
  <c r="G21" i="9"/>
  <c r="G22" i="8"/>
  <c r="G20"/>
  <c r="G17" i="9"/>
  <c r="G18" i="8"/>
  <c r="G16"/>
  <c r="G13" i="9"/>
  <c r="G14" i="8"/>
  <c r="G12"/>
  <c r="G9" i="9"/>
  <c r="G10" i="8"/>
  <c r="G8"/>
  <c r="H28" i="7"/>
  <c r="G27" i="9" s="1"/>
  <c r="H24" i="7"/>
  <c r="G23" i="9" s="1"/>
  <c r="H20" i="7"/>
  <c r="H16"/>
  <c r="G15" i="9" s="1"/>
  <c r="H12" i="7"/>
  <c r="G11" i="9" s="1"/>
  <c r="H8" i="7"/>
  <c r="G7" i="9" s="1"/>
  <c r="H29" i="7"/>
  <c r="H25"/>
  <c r="H21"/>
  <c r="G20" i="9" s="1"/>
  <c r="H17" i="7"/>
  <c r="H13"/>
  <c r="C33"/>
  <c r="E12" i="9" l="1"/>
  <c r="H13" i="8"/>
  <c r="F12" i="9"/>
  <c r="B12"/>
  <c r="D12"/>
  <c r="C12"/>
  <c r="E28"/>
  <c r="H29" i="8"/>
  <c r="F28" i="9"/>
  <c r="B28"/>
  <c r="D28"/>
  <c r="C28"/>
  <c r="F19"/>
  <c r="H20" i="8"/>
  <c r="E19" i="9"/>
  <c r="B19"/>
  <c r="D19"/>
  <c r="C19"/>
  <c r="C33" i="8"/>
  <c r="E16" i="9"/>
  <c r="H17" i="8"/>
  <c r="F16" i="9"/>
  <c r="B16"/>
  <c r="D16"/>
  <c r="C16"/>
  <c r="E24"/>
  <c r="H25" i="8"/>
  <c r="F24" i="9"/>
  <c r="B24"/>
  <c r="D24"/>
  <c r="C24"/>
  <c r="F7"/>
  <c r="H8" i="8"/>
  <c r="E7" i="9"/>
  <c r="B7"/>
  <c r="D7"/>
  <c r="C7"/>
  <c r="F15"/>
  <c r="H16" i="8"/>
  <c r="E15" i="9"/>
  <c r="B15"/>
  <c r="D15"/>
  <c r="C15"/>
  <c r="F23"/>
  <c r="H24" i="8"/>
  <c r="E23" i="9"/>
  <c r="B23"/>
  <c r="D23"/>
  <c r="C23"/>
  <c r="E30"/>
  <c r="H31" i="8"/>
  <c r="F30" i="9"/>
  <c r="D30"/>
  <c r="C30"/>
  <c r="E10"/>
  <c r="H11" i="8"/>
  <c r="F10" i="9"/>
  <c r="B10"/>
  <c r="D10"/>
  <c r="C10"/>
  <c r="E18"/>
  <c r="H19" i="8"/>
  <c r="F18" i="9"/>
  <c r="B18"/>
  <c r="D18"/>
  <c r="C18"/>
  <c r="E26"/>
  <c r="H27" i="8"/>
  <c r="F26" i="9"/>
  <c r="B26"/>
  <c r="D26"/>
  <c r="C26"/>
  <c r="E33" i="8"/>
  <c r="I33" i="6"/>
  <c r="G7" i="7"/>
  <c r="F31" i="9"/>
  <c r="H32" i="8"/>
  <c r="E31" i="9"/>
  <c r="D31"/>
  <c r="C31"/>
  <c r="B30"/>
  <c r="G10"/>
  <c r="G12"/>
  <c r="G16"/>
  <c r="G18"/>
  <c r="G24"/>
  <c r="G26"/>
  <c r="G30"/>
  <c r="G28"/>
  <c r="B31"/>
  <c r="H31" s="1"/>
  <c r="H9"/>
  <c r="E20"/>
  <c r="H21" i="8"/>
  <c r="F20" i="9"/>
  <c r="B20"/>
  <c r="D20"/>
  <c r="C20"/>
  <c r="F11"/>
  <c r="H12" i="8"/>
  <c r="E11" i="9"/>
  <c r="B11"/>
  <c r="D11"/>
  <c r="C11"/>
  <c r="F27"/>
  <c r="H28" i="8"/>
  <c r="E27" i="9"/>
  <c r="B27"/>
  <c r="D27"/>
  <c r="C27"/>
  <c r="E14"/>
  <c r="H15" i="8"/>
  <c r="F14" i="9"/>
  <c r="B14"/>
  <c r="D14"/>
  <c r="C14"/>
  <c r="E22"/>
  <c r="H23" i="8"/>
  <c r="F22" i="9"/>
  <c r="B22"/>
  <c r="D22"/>
  <c r="C22"/>
  <c r="E8"/>
  <c r="H9" i="8"/>
  <c r="F8" i="9"/>
  <c r="B8"/>
  <c r="D8"/>
  <c r="C8"/>
  <c r="F29"/>
  <c r="H30" i="8"/>
  <c r="E29" i="9"/>
  <c r="C29"/>
  <c r="D29"/>
  <c r="G19"/>
  <c r="B29"/>
  <c r="H29" s="1"/>
  <c r="H25"/>
  <c r="H13"/>
  <c r="H17"/>
  <c r="H21"/>
  <c r="G7" i="8" l="1"/>
  <c r="G33" i="7"/>
  <c r="H7"/>
  <c r="G6" i="9" s="1"/>
  <c r="H8"/>
  <c r="H22"/>
  <c r="H14"/>
  <c r="H27"/>
  <c r="H11"/>
  <c r="H20"/>
  <c r="H30"/>
  <c r="H26"/>
  <c r="H18"/>
  <c r="H10"/>
  <c r="H23"/>
  <c r="H15"/>
  <c r="H7"/>
  <c r="H24"/>
  <c r="H16"/>
  <c r="H19"/>
  <c r="H28"/>
  <c r="H12"/>
  <c r="G37" l="1"/>
  <c r="G38" s="1"/>
  <c r="G33" i="8"/>
  <c r="E6" i="9"/>
  <c r="H7" i="8"/>
  <c r="F6" i="9"/>
  <c r="H33" i="7"/>
  <c r="G32" i="9" s="1"/>
  <c r="G34" s="1"/>
  <c r="G35" s="1"/>
  <c r="B6"/>
  <c r="C6"/>
  <c r="D6"/>
  <c r="D37" l="1"/>
  <c r="D38" s="1"/>
  <c r="B37"/>
  <c r="B38" s="1"/>
  <c r="H6"/>
  <c r="F37"/>
  <c r="F38" s="1"/>
  <c r="E37"/>
  <c r="E38" s="1"/>
  <c r="C37"/>
  <c r="C38" s="1"/>
  <c r="H33" i="8"/>
  <c r="E32" i="9"/>
  <c r="E34" s="1"/>
  <c r="E35" s="1"/>
  <c r="F32"/>
  <c r="F34" s="1"/>
  <c r="F35" s="1"/>
  <c r="C32"/>
  <c r="C34" s="1"/>
  <c r="C35" s="1"/>
  <c r="D32"/>
  <c r="D34" s="1"/>
  <c r="D35" s="1"/>
  <c r="B32"/>
  <c r="H32" l="1"/>
  <c r="B34"/>
  <c r="B35" s="1"/>
</calcChain>
</file>

<file path=xl/sharedStrings.xml><?xml version="1.0" encoding="utf-8"?>
<sst xmlns="http://schemas.openxmlformats.org/spreadsheetml/2006/main" count="452" uniqueCount="127">
  <si>
    <t>Aggregierte Steuerbemessungs-grundlage (ASG)</t>
  </si>
  <si>
    <t>Arbeitsblatt</t>
  </si>
  <si>
    <t>Inhalt</t>
  </si>
  <si>
    <t>NP</t>
  </si>
  <si>
    <t>Einkommen der natürlichen Personen</t>
  </si>
  <si>
    <t>QS</t>
  </si>
  <si>
    <t>Quellenbesteuerte Einkommen</t>
  </si>
  <si>
    <t>VERM</t>
  </si>
  <si>
    <t>Vermögen der natürlichen Personen</t>
  </si>
  <si>
    <t>JP</t>
  </si>
  <si>
    <t>Gewinne der juristische Personen</t>
  </si>
  <si>
    <t>REPART</t>
  </si>
  <si>
    <t>Steuerrepartitionen</t>
  </si>
  <si>
    <t>Produktion</t>
  </si>
  <si>
    <t>Umgebung</t>
  </si>
  <si>
    <t>Typ</t>
  </si>
  <si>
    <t>Berechnung</t>
  </si>
  <si>
    <t>WS</t>
  </si>
  <si>
    <t>FA_2013_20120910</t>
  </si>
  <si>
    <t>SWS</t>
  </si>
  <si>
    <t>RA_2013_20120910</t>
  </si>
  <si>
    <t>RefJahr</t>
  </si>
  <si>
    <t>BemJahr</t>
  </si>
  <si>
    <t>865d2f40-3dfb-e111-af52-00215ad18666</t>
  </si>
  <si>
    <t>Spalte</t>
  </si>
  <si>
    <t>C</t>
  </si>
  <si>
    <t>D</t>
  </si>
  <si>
    <t>E</t>
  </si>
  <si>
    <t>F</t>
  </si>
  <si>
    <t>G</t>
  </si>
  <si>
    <t>H</t>
  </si>
  <si>
    <t>I</t>
  </si>
  <si>
    <t>J</t>
  </si>
  <si>
    <t>Formel</t>
  </si>
  <si>
    <t>J = I - (E / 1000 * H)</t>
  </si>
  <si>
    <t>Anzahl Steuerpflichtige insgesamt</t>
  </si>
  <si>
    <t>Steuerbares Einkommen insgesamt</t>
  </si>
  <si>
    <t>Freibetrag</t>
  </si>
  <si>
    <t>Anzahl Steuerpflichtige mit steuerbarem Einkommen tiefer als der Freibetrag</t>
  </si>
  <si>
    <t>Steuerbares Einkommen der Steuerpflichtigen mit steuerbarem Einkommen tiefer als der Freibetrag</t>
  </si>
  <si>
    <t>Anzahl Steuerpflichtige mit steuerbarem Einkommen höher als der Freibetrag</t>
  </si>
  <si>
    <t>Steuerbares Einkommen der Steuerpflichtigen mit steuerbarem Einkommen grösser oder gleich dem Freibetrag</t>
  </si>
  <si>
    <t>Massgebende Einkommen der natürlichen Personen</t>
  </si>
  <si>
    <t>Datenquelle</t>
  </si>
  <si>
    <t>ESTV</t>
  </si>
  <si>
    <t>DBG Art. 214
Abs. 2 und 3</t>
  </si>
  <si>
    <t>Einheit</t>
  </si>
  <si>
    <t>CHF 1'000</t>
  </si>
  <si>
    <t>CHF</t>
  </si>
  <si>
    <t>Zürich</t>
  </si>
  <si>
    <t>Bern</t>
  </si>
  <si>
    <t>Luzern</t>
  </si>
  <si>
    <t>Uri</t>
  </si>
  <si>
    <t>Schwyz</t>
  </si>
  <si>
    <t>Obwalden</t>
  </si>
  <si>
    <t>Nidwalden</t>
  </si>
  <si>
    <t>Glarus</t>
  </si>
  <si>
    <t>Zug</t>
  </si>
  <si>
    <t>Freiburg</t>
  </si>
  <si>
    <t>Solothurn</t>
  </si>
  <si>
    <t>Basel-Stadt</t>
  </si>
  <si>
    <t>Basel-Landschaft</t>
  </si>
  <si>
    <t>Schaffhausen</t>
  </si>
  <si>
    <t>Appenzell A.Rh.</t>
  </si>
  <si>
    <t>Appenzell I.Rh.</t>
  </si>
  <si>
    <t>St. Gallen</t>
  </si>
  <si>
    <t>Graubünden</t>
  </si>
  <si>
    <t>Aargau</t>
  </si>
  <si>
    <t>Thurgau</t>
  </si>
  <si>
    <t>Tessin</t>
  </si>
  <si>
    <t>Waadt</t>
  </si>
  <si>
    <t>Wallis</t>
  </si>
  <si>
    <t>Neuenburg</t>
  </si>
  <si>
    <t>Genf</t>
  </si>
  <si>
    <t>Jura</t>
  </si>
  <si>
    <t>Total</t>
  </si>
  <si>
    <t>Massgebende
quellenbesteuerte
Einkommen</t>
  </si>
  <si>
    <t>in CHF 1'000</t>
  </si>
  <si>
    <t>B</t>
  </si>
  <si>
    <t>D = B * C</t>
  </si>
  <si>
    <t>Reinvermögen</t>
  </si>
  <si>
    <t>Faktor
Alpha</t>
  </si>
  <si>
    <t>Massgebendes
Vermögen</t>
  </si>
  <si>
    <t>Art. 13 FiLaV</t>
  </si>
  <si>
    <t>Gewinne der juristischen Personen</t>
  </si>
  <si>
    <t>D = B + C</t>
  </si>
  <si>
    <t>Massgebende Gewinne der ordentlich besteuerten Unternehmen</t>
  </si>
  <si>
    <t>Massgebende Gewinne der Gesellschaften mit besonderem Steuerstatus</t>
  </si>
  <si>
    <t>Massgebende
Gewinne der juristischen Personen</t>
  </si>
  <si>
    <t>Faktoren</t>
  </si>
  <si>
    <t>Beta (Holding)</t>
  </si>
  <si>
    <t>Beta (Domizil)</t>
  </si>
  <si>
    <t>Beta (Gemischte)</t>
  </si>
  <si>
    <t>Epsilon</t>
  </si>
  <si>
    <t>E = D - C</t>
  </si>
  <si>
    <t>H = G / F</t>
  </si>
  <si>
    <t>I = H * E</t>
  </si>
  <si>
    <t>Zu Gunsten
anderer
Kantone</t>
  </si>
  <si>
    <t>Erhalten von
anderen
Kantonen</t>
  </si>
  <si>
    <t>Saldo</t>
  </si>
  <si>
    <t>Steueraufkommen DBSt (= Ablieferungen an die ESTV)</t>
  </si>
  <si>
    <t>Massgebende Steuerbemessungs-grundlage DBSt</t>
  </si>
  <si>
    <t>Gewichtungs-faktor</t>
  </si>
  <si>
    <t>Massgebende Steuerrepartitionen</t>
  </si>
  <si>
    <t>Tabellen "NP"; "QS"; "JP"</t>
  </si>
  <si>
    <t>H = C + D + E + F + G</t>
  </si>
  <si>
    <t>Massgebendes Einkommen der natürlichen Personen</t>
  </si>
  <si>
    <t>Massgebendes quellenbesteuertes Einkommen</t>
  </si>
  <si>
    <t>Massgebendes Vermögen</t>
  </si>
  <si>
    <t>Massgebender Gewinn der juristischen Personen</t>
  </si>
  <si>
    <t>ASG Total</t>
  </si>
  <si>
    <t>Bemessungsjahr</t>
  </si>
  <si>
    <t>ASG</t>
  </si>
  <si>
    <t>Mittlere
Wohn-bevölkerung</t>
  </si>
  <si>
    <t>CHF pro Einwohner</t>
  </si>
  <si>
    <t>Einwohner</t>
  </si>
  <si>
    <t>Massgebender Gewinn der juristischen Personen ohne besonderen Steuerstatus</t>
  </si>
  <si>
    <t>Massgebender Gewinn der juristischen Personen mit besonderem Steuerstatus</t>
  </si>
  <si>
    <t>ASG pro Einwohner</t>
  </si>
  <si>
    <t>Prozent</t>
  </si>
  <si>
    <t>Fribourg</t>
  </si>
  <si>
    <t>Minimum</t>
  </si>
  <si>
    <t>Maximum</t>
  </si>
  <si>
    <t>* Schätzung</t>
  </si>
  <si>
    <t>** Korrektur</t>
  </si>
  <si>
    <t>Graubünden*</t>
  </si>
  <si>
    <t>Jura**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</si>
</sst>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#,##0.0"/>
  </numFmts>
  <fonts count="28">
    <font>
      <sz val="10"/>
      <name val="Arial"/>
    </font>
    <font>
      <b/>
      <sz val="10"/>
      <name val="Arial"/>
      <family val="2"/>
    </font>
    <font>
      <i/>
      <sz val="8"/>
      <color rgb="FF000000"/>
      <name val="Arial"/>
      <family val="2"/>
    </font>
    <font>
      <i/>
      <sz val="8"/>
      <color rgb="FF0000FF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12"/>
      <name val="Arial"/>
      <family val="2"/>
    </font>
    <font>
      <b/>
      <sz val="18"/>
      <color indexed="8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16"/>
      <color indexed="8"/>
      <name val="Arial"/>
      <family val="2"/>
    </font>
    <font>
      <sz val="10"/>
      <color rgb="FF0000FF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rgb="FF000000"/>
      <name val="Arial"/>
      <family val="2"/>
    </font>
    <font>
      <sz val="10"/>
      <color indexed="9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i/>
      <sz val="10"/>
      <color rgb="FF0000FF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D8D8D8"/>
        <bgColor indexed="64"/>
      </patternFill>
    </fill>
  </fills>
  <borders count="29">
    <border>
      <left/>
      <right/>
      <top/>
      <bottom/>
      <diagonal/>
    </border>
    <border diagonalUp="1" diagonalDown="1">
      <left style="thin">
        <color auto="1"/>
      </left>
      <right/>
      <top style="thin">
        <color auto="1"/>
      </top>
      <bottom style="thin">
        <color auto="1"/>
      </bottom>
      <diagonal/>
    </border>
    <border diagonalUp="1" diagonalDown="1">
      <left/>
      <right style="thin">
        <color auto="1"/>
      </right>
      <top style="thin">
        <color auto="1"/>
      </top>
      <bottom style="thin">
        <color auto="1"/>
      </bottom>
      <diagonal/>
    </border>
    <border diagonalUp="1" diagonalDown="1">
      <left style="thin">
        <color auto="1"/>
      </left>
      <right/>
      <top style="thin">
        <color auto="1"/>
      </top>
      <bottom/>
      <diagonal/>
    </border>
    <border diagonalUp="1" diagonalDown="1">
      <left/>
      <right style="thin">
        <color auto="1"/>
      </right>
      <top style="thin">
        <color rgb="FF000000"/>
      </top>
      <bottom/>
      <diagonal/>
    </border>
    <border diagonalUp="1" diagonalDown="1">
      <left style="thin">
        <color auto="1"/>
      </left>
      <right/>
      <top/>
      <bottom/>
      <diagonal/>
    </border>
    <border diagonalUp="1" diagonalDown="1">
      <left/>
      <right style="thin">
        <color auto="1"/>
      </right>
      <top/>
      <bottom/>
      <diagonal/>
    </border>
    <border diagonalUp="1" diagonalDown="1">
      <left style="thin">
        <color auto="1"/>
      </left>
      <right/>
      <top/>
      <bottom style="thin">
        <color auto="1"/>
      </bottom>
      <diagonal/>
    </border>
    <border diagonalUp="1" diagonalDown="1">
      <left/>
      <right style="thin">
        <color auto="1"/>
      </right>
      <top/>
      <bottom style="thin">
        <color auto="1"/>
      </bottom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/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/>
      <right/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  <border diagonalUp="1" diagonalDown="1">
      <left/>
      <right style="thin">
        <color rgb="FF000000"/>
      </right>
      <top/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 style="thin">
        <color rgb="FF000000"/>
      </top>
      <bottom/>
      <diagonal/>
    </border>
    <border diagonalUp="1" diagonalDown="1">
      <left/>
      <right style="thin">
        <color rgb="FF000000"/>
      </right>
      <top style="thin">
        <color rgb="FF000000"/>
      </top>
      <bottom/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/>
      <right style="thin">
        <color rgb="FF000000"/>
      </right>
      <top/>
      <bottom/>
      <diagonal/>
    </border>
    <border diagonalUp="1" diagonalDown="1">
      <left style="thin">
        <color rgb="FF000000"/>
      </left>
      <right/>
      <top style="thin">
        <color rgb="FF000000"/>
      </top>
      <bottom style="thin">
        <color rgb="FF000000"/>
      </bottom>
      <diagonal/>
    </border>
    <border diagonalUp="1" diagonalDown="1">
      <left/>
      <right style="thin">
        <color rgb="FF000000"/>
      </right>
      <top style="thin">
        <color rgb="FF000000"/>
      </top>
      <bottom style="thin">
        <color rgb="FF000000"/>
      </bottom>
      <diagonal/>
    </border>
    <border diagonalUp="1" diagonalDown="1">
      <left style="thin">
        <color rgb="FF000000"/>
      </left>
      <right/>
      <top/>
      <bottom/>
      <diagonal/>
    </border>
    <border diagonalUp="1" diagonalDown="1"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189">
    <xf numFmtId="0" fontId="0" fillId="0" borderId="0" xfId="0"/>
    <xf numFmtId="0" fontId="0" fillId="0" borderId="0" xfId="0" applyFont="1" applyFill="1"/>
    <xf numFmtId="0" fontId="0" fillId="2" borderId="1" xfId="0" applyFont="1" applyFill="1" applyBorder="1"/>
    <xf numFmtId="0" fontId="0" fillId="2" borderId="2" xfId="0" applyFont="1" applyFill="1" applyBorder="1"/>
    <xf numFmtId="0" fontId="0" fillId="0" borderId="1" xfId="0" applyFont="1" applyFill="1" applyBorder="1"/>
    <xf numFmtId="0" fontId="0" fillId="0" borderId="2" xfId="0" applyFont="1" applyFill="1" applyBorder="1"/>
    <xf numFmtId="0" fontId="1" fillId="0" borderId="1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2" fillId="0" borderId="3" xfId="0" applyFont="1" applyFill="1" applyBorder="1"/>
    <xf numFmtId="1" fontId="3" fillId="0" borderId="4" xfId="0" applyNumberFormat="1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/>
    <xf numFmtId="1" fontId="3" fillId="0" borderId="6" xfId="0" applyNumberFormat="1" applyFont="1" applyFill="1" applyBorder="1" applyAlignment="1" applyProtection="1">
      <alignment horizontal="left" vertical="top"/>
      <protection locked="0"/>
    </xf>
    <xf numFmtId="0" fontId="2" fillId="0" borderId="7" xfId="0" applyFont="1" applyFill="1" applyBorder="1"/>
    <xf numFmtId="1" fontId="3" fillId="0" borderId="8" xfId="0" applyNumberFormat="1" applyFont="1" applyFill="1" applyBorder="1" applyAlignment="1" applyProtection="1">
      <alignment horizontal="left" vertical="top"/>
      <protection locked="0"/>
    </xf>
    <xf numFmtId="0" fontId="4" fillId="0" borderId="0" xfId="0" applyFont="1" applyFill="1"/>
    <xf numFmtId="0" fontId="8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1" fontId="9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horizontal="right"/>
    </xf>
    <xf numFmtId="0" fontId="12" fillId="0" borderId="0" xfId="0" applyFont="1" applyFill="1"/>
    <xf numFmtId="0" fontId="12" fillId="0" borderId="9" xfId="0" applyFont="1" applyFill="1" applyBorder="1"/>
    <xf numFmtId="0" fontId="12" fillId="0" borderId="10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3" fillId="0" borderId="0" xfId="0" applyFont="1" applyFill="1"/>
    <xf numFmtId="0" fontId="13" fillId="0" borderId="9" xfId="0" applyFont="1" applyFill="1" applyBorder="1"/>
    <xf numFmtId="0" fontId="13" fillId="0" borderId="10" xfId="0" applyFont="1" applyFill="1" applyBorder="1" applyAlignment="1">
      <alignment horizontal="right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/>
    <xf numFmtId="0" fontId="14" fillId="0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0" fillId="0" borderId="6" xfId="0" applyFont="1" applyFill="1" applyBorder="1"/>
    <xf numFmtId="0" fontId="15" fillId="0" borderId="10" xfId="0" applyFont="1" applyFill="1" applyBorder="1" applyAlignment="1" applyProtection="1">
      <alignment vertical="top" wrapText="1"/>
      <protection locked="0"/>
    </xf>
    <xf numFmtId="0" fontId="1" fillId="0" borderId="10" xfId="0" applyFont="1" applyFill="1" applyBorder="1" applyAlignment="1">
      <alignment horizontal="right" wrapText="1"/>
    </xf>
    <xf numFmtId="0" fontId="1" fillId="0" borderId="12" xfId="0" applyFont="1" applyFill="1" applyBorder="1" applyAlignment="1">
      <alignment horizontal="right" wrapText="1"/>
    </xf>
    <xf numFmtId="0" fontId="1" fillId="0" borderId="11" xfId="0" applyFont="1" applyFill="1" applyBorder="1" applyAlignment="1">
      <alignment horizontal="right" wrapText="1"/>
    </xf>
    <xf numFmtId="0" fontId="16" fillId="0" borderId="0" xfId="0" applyFont="1" applyFill="1"/>
    <xf numFmtId="0" fontId="16" fillId="0" borderId="9" xfId="0" applyFont="1" applyFill="1" applyBorder="1"/>
    <xf numFmtId="0" fontId="14" fillId="0" borderId="10" xfId="0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 wrapText="1"/>
    </xf>
    <xf numFmtId="0" fontId="14" fillId="0" borderId="11" xfId="0" applyFont="1" applyFill="1" applyBorder="1" applyAlignment="1">
      <alignment horizontal="right"/>
    </xf>
    <xf numFmtId="0" fontId="0" fillId="0" borderId="13" xfId="0" applyFont="1" applyFill="1" applyBorder="1"/>
    <xf numFmtId="164" fontId="17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/>
    <xf numFmtId="1" fontId="0" fillId="0" borderId="0" xfId="0" applyNumberFormat="1" applyFont="1" applyFill="1"/>
    <xf numFmtId="0" fontId="0" fillId="3" borderId="5" xfId="0" applyFont="1" applyFill="1" applyBorder="1"/>
    <xf numFmtId="164" fontId="17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/>
    <xf numFmtId="0" fontId="0" fillId="0" borderId="5" xfId="0" applyFont="1" applyFill="1" applyBorder="1"/>
    <xf numFmtId="164" fontId="17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/>
    <xf numFmtId="0" fontId="1" fillId="0" borderId="0" xfId="0" applyFont="1" applyFill="1"/>
    <xf numFmtId="0" fontId="1" fillId="0" borderId="16" xfId="0" applyFont="1" applyFill="1" applyBorder="1"/>
    <xf numFmtId="3" fontId="1" fillId="0" borderId="10" xfId="0" applyNumberFormat="1" applyFont="1" applyFill="1" applyBorder="1"/>
    <xf numFmtId="3" fontId="1" fillId="0" borderId="11" xfId="0" applyNumberFormat="1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0" fillId="0" borderId="0" xfId="0" applyFont="1" applyFill="1" applyBorder="1"/>
    <xf numFmtId="0" fontId="15" fillId="0" borderId="0" xfId="0" applyFont="1" applyFill="1" applyBorder="1" applyAlignment="1" applyProtection="1">
      <alignment vertical="top"/>
      <protection locked="0"/>
    </xf>
    <xf numFmtId="1" fontId="18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top"/>
    </xf>
    <xf numFmtId="0" fontId="1" fillId="0" borderId="2" xfId="0" applyFont="1" applyFill="1" applyBorder="1" applyAlignment="1">
      <alignment horizontal="right" wrapText="1"/>
    </xf>
    <xf numFmtId="0" fontId="14" fillId="0" borderId="17" xfId="0" applyFont="1" applyFill="1" applyBorder="1" applyAlignment="1">
      <alignment horizontal="right" wrapText="1"/>
    </xf>
    <xf numFmtId="0" fontId="14" fillId="0" borderId="18" xfId="0" applyFont="1" applyFill="1" applyBorder="1" applyAlignment="1">
      <alignment horizontal="right" wrapText="1"/>
    </xf>
    <xf numFmtId="0" fontId="16" fillId="0" borderId="0" xfId="0" applyFont="1" applyFill="1" applyBorder="1"/>
    <xf numFmtId="0" fontId="14" fillId="0" borderId="19" xfId="0" applyFont="1" applyFill="1" applyBorder="1" applyAlignment="1">
      <alignment horizontal="right"/>
    </xf>
    <xf numFmtId="0" fontId="14" fillId="0" borderId="2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164" fontId="19" fillId="0" borderId="22" xfId="0" applyNumberFormat="1" applyFont="1" applyFill="1" applyBorder="1" applyAlignment="1" applyProtection="1">
      <alignment vertical="center"/>
      <protection locked="0"/>
    </xf>
    <xf numFmtId="0" fontId="0" fillId="3" borderId="23" xfId="0" applyFont="1" applyFill="1" applyBorder="1" applyAlignment="1">
      <alignment vertical="center"/>
    </xf>
    <xf numFmtId="164" fontId="19" fillId="3" borderId="24" xfId="0" applyNumberFormat="1" applyFont="1" applyFill="1" applyBorder="1" applyAlignment="1" applyProtection="1">
      <alignment vertical="center"/>
      <protection locked="0"/>
    </xf>
    <xf numFmtId="0" fontId="0" fillId="0" borderId="23" xfId="0" applyFont="1" applyFill="1" applyBorder="1" applyAlignment="1">
      <alignment vertical="center"/>
    </xf>
    <xf numFmtId="164" fontId="19" fillId="0" borderId="2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3" fontId="1" fillId="0" borderId="26" xfId="0" applyNumberFormat="1" applyFont="1" applyFill="1" applyBorder="1" applyAlignment="1">
      <alignment vertical="center"/>
    </xf>
    <xf numFmtId="0" fontId="6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8" fillId="0" borderId="12" xfId="0" applyFont="1" applyFill="1" applyBorder="1" applyAlignment="1">
      <alignment horizontal="left" vertical="top"/>
    </xf>
    <xf numFmtId="1" fontId="20" fillId="0" borderId="0" xfId="0" applyNumberFormat="1" applyFont="1" applyFill="1" applyBorder="1" applyAlignment="1" applyProtection="1">
      <alignment horizontal="left" vertical="top"/>
      <protection locked="0"/>
    </xf>
    <xf numFmtId="0" fontId="12" fillId="0" borderId="16" xfId="0" applyFont="1" applyFill="1" applyBorder="1" applyAlignment="1">
      <alignment horizontal="right"/>
    </xf>
    <xf numFmtId="0" fontId="12" fillId="0" borderId="2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right"/>
    </xf>
    <xf numFmtId="0" fontId="13" fillId="0" borderId="11" xfId="0" applyFont="1" applyFill="1" applyBorder="1" applyAlignment="1">
      <alignment horizontal="center"/>
    </xf>
    <xf numFmtId="0" fontId="15" fillId="0" borderId="1" xfId="0" applyFont="1" applyFill="1" applyBorder="1" applyAlignment="1" applyProtection="1">
      <alignment vertical="top" wrapText="1"/>
      <protection locked="0"/>
    </xf>
    <xf numFmtId="0" fontId="14" fillId="0" borderId="16" xfId="0" applyFont="1" applyFill="1" applyBorder="1" applyAlignment="1">
      <alignment horizontal="right"/>
    </xf>
    <xf numFmtId="0" fontId="14" fillId="0" borderId="11" xfId="0" applyFont="1" applyFill="1" applyBorder="1" applyAlignment="1">
      <alignment horizontal="right" wrapText="1"/>
    </xf>
    <xf numFmtId="0" fontId="11" fillId="0" borderId="16" xfId="0" applyFont="1" applyFill="1" applyBorder="1" applyAlignment="1">
      <alignment horizontal="right"/>
    </xf>
    <xf numFmtId="164" fontId="17" fillId="0" borderId="14" xfId="0" applyNumberFormat="1" applyFont="1" applyFill="1" applyBorder="1" applyAlignment="1" applyProtection="1">
      <alignment vertical="center"/>
      <protection locked="0"/>
    </xf>
    <xf numFmtId="165" fontId="12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164" fontId="17" fillId="3" borderId="0" xfId="0" applyNumberFormat="1" applyFont="1" applyFill="1" applyBorder="1" applyAlignment="1" applyProtection="1">
      <alignment vertical="center"/>
      <protection locked="0"/>
    </xf>
    <xf numFmtId="165" fontId="12" fillId="3" borderId="0" xfId="0" applyNumberFormat="1" applyFont="1" applyFill="1" applyBorder="1" applyAlignment="1" applyProtection="1">
      <alignment vertical="center"/>
      <protection locked="0"/>
    </xf>
    <xf numFmtId="3" fontId="1" fillId="3" borderId="9" xfId="0" applyNumberFormat="1" applyFont="1" applyFill="1" applyBorder="1" applyAlignment="1" applyProtection="1">
      <alignment vertical="center"/>
      <protection locked="0"/>
    </xf>
    <xf numFmtId="164" fontId="17" fillId="0" borderId="0" xfId="0" applyNumberFormat="1" applyFont="1" applyFill="1" applyBorder="1" applyAlignment="1" applyProtection="1">
      <alignment vertical="center"/>
      <protection locked="0"/>
    </xf>
    <xf numFmtId="165" fontId="12" fillId="0" borderId="0" xfId="0" applyNumberFormat="1" applyFont="1" applyFill="1" applyBorder="1" applyAlignment="1" applyProtection="1">
      <alignment vertical="center"/>
      <protection locked="0"/>
    </xf>
    <xf numFmtId="3" fontId="1" fillId="0" borderId="9" xfId="0" applyNumberFormat="1" applyFont="1" applyFill="1" applyBorder="1" applyAlignment="1" applyProtection="1">
      <alignment vertical="center"/>
      <protection locked="0"/>
    </xf>
    <xf numFmtId="0" fontId="1" fillId="0" borderId="16" xfId="0" applyFont="1" applyFill="1" applyBorder="1" applyAlignment="1">
      <alignment vertical="center"/>
    </xf>
    <xf numFmtId="3" fontId="1" fillId="0" borderId="10" xfId="0" applyNumberFormat="1" applyFont="1" applyFill="1" applyBorder="1" applyAlignment="1">
      <alignment vertical="center"/>
    </xf>
    <xf numFmtId="165" fontId="21" fillId="0" borderId="10" xfId="0" applyNumberFormat="1" applyFont="1" applyFill="1" applyBorder="1" applyAlignment="1" applyProtection="1">
      <alignment vertical="center"/>
      <protection locked="0"/>
    </xf>
    <xf numFmtId="3" fontId="1" fillId="0" borderId="11" xfId="0" applyNumberFormat="1" applyFont="1" applyFill="1" applyBorder="1" applyAlignment="1">
      <alignment vertical="center"/>
    </xf>
    <xf numFmtId="43" fontId="0" fillId="0" borderId="0" xfId="0" applyNumberFormat="1" applyFont="1" applyFill="1"/>
    <xf numFmtId="0" fontId="6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>
      <alignment horizontal="left" indent="2"/>
    </xf>
    <xf numFmtId="1" fontId="18" fillId="0" borderId="13" xfId="0" applyNumberFormat="1" applyFont="1" applyFill="1" applyBorder="1" applyAlignment="1" applyProtection="1">
      <alignment horizontal="left"/>
      <protection locked="0"/>
    </xf>
    <xf numFmtId="0" fontId="1" fillId="0" borderId="14" xfId="0" applyFont="1" applyFill="1" applyBorder="1" applyAlignment="1">
      <alignment horizontal="right" wrapText="1"/>
    </xf>
    <xf numFmtId="0" fontId="1" fillId="0" borderId="4" xfId="0" applyFont="1" applyFill="1" applyBorder="1" applyAlignment="1">
      <alignment horizontal="right" vertical="center" wrapText="1"/>
    </xf>
    <xf numFmtId="0" fontId="11" fillId="0" borderId="11" xfId="0" applyFont="1" applyFill="1" applyBorder="1" applyAlignment="1">
      <alignment horizontal="right"/>
    </xf>
    <xf numFmtId="0" fontId="16" fillId="0" borderId="0" xfId="0" applyFont="1" applyFill="1" applyAlignment="1">
      <alignment horizontal="right"/>
    </xf>
    <xf numFmtId="0" fontId="1" fillId="4" borderId="16" xfId="0" applyFont="1" applyFill="1" applyBorder="1"/>
    <xf numFmtId="0" fontId="16" fillId="4" borderId="11" xfId="0" applyFont="1" applyFill="1" applyBorder="1"/>
    <xf numFmtId="3" fontId="22" fillId="0" borderId="15" xfId="0" applyNumberFormat="1" applyFont="1" applyFill="1" applyBorder="1"/>
    <xf numFmtId="0" fontId="0" fillId="0" borderId="27" xfId="0" applyFont="1" applyFill="1" applyBorder="1"/>
    <xf numFmtId="165" fontId="17" fillId="0" borderId="6" xfId="0" applyNumberFormat="1" applyFont="1" applyFill="1" applyBorder="1" applyProtection="1">
      <protection locked="0"/>
    </xf>
    <xf numFmtId="3" fontId="22" fillId="3" borderId="9" xfId="0" applyNumberFormat="1" applyFont="1" applyFill="1" applyBorder="1"/>
    <xf numFmtId="3" fontId="22" fillId="0" borderId="9" xfId="0" applyNumberFormat="1" applyFont="1" applyFill="1" applyBorder="1"/>
    <xf numFmtId="0" fontId="0" fillId="0" borderId="28" xfId="0" applyFont="1" applyFill="1" applyBorder="1"/>
    <xf numFmtId="9" fontId="17" fillId="0" borderId="8" xfId="0" applyNumberFormat="1" applyFont="1" applyFill="1" applyBorder="1" applyProtection="1">
      <protection locked="0"/>
    </xf>
    <xf numFmtId="0" fontId="0" fillId="3" borderId="28" xfId="0" applyFont="1" applyFill="1" applyBorder="1"/>
    <xf numFmtId="3" fontId="23" fillId="0" borderId="10" xfId="0" applyNumberFormat="1" applyFont="1" applyFill="1" applyBorder="1"/>
    <xf numFmtId="0" fontId="0" fillId="0" borderId="0" xfId="0" applyFont="1" applyFill="1" applyAlignment="1">
      <alignment vertical="center"/>
    </xf>
    <xf numFmtId="0" fontId="12" fillId="0" borderId="0" xfId="0" applyFont="1" applyFill="1" applyBorder="1"/>
    <xf numFmtId="0" fontId="13" fillId="0" borderId="0" xfId="0" applyFont="1" applyFill="1" applyBorder="1"/>
    <xf numFmtId="3" fontId="0" fillId="0" borderId="14" xfId="0" applyNumberFormat="1" applyFont="1" applyFill="1" applyBorder="1" applyProtection="1">
      <protection locked="0"/>
    </xf>
    <xf numFmtId="166" fontId="0" fillId="0" borderId="14" xfId="0" applyNumberFormat="1" applyFont="1" applyFill="1" applyBorder="1" applyProtection="1">
      <protection locked="0"/>
    </xf>
    <xf numFmtId="3" fontId="1" fillId="0" borderId="15" xfId="0" applyNumberFormat="1" applyFont="1" applyFill="1" applyBorder="1" applyProtection="1">
      <protection locked="0"/>
    </xf>
    <xf numFmtId="3" fontId="0" fillId="3" borderId="0" xfId="0" applyNumberFormat="1" applyFont="1" applyFill="1" applyBorder="1" applyProtection="1">
      <protection locked="0"/>
    </xf>
    <xf numFmtId="166" fontId="0" fillId="3" borderId="0" xfId="0" applyNumberFormat="1" applyFont="1" applyFill="1" applyBorder="1" applyProtection="1">
      <protection locked="0"/>
    </xf>
    <xf numFmtId="3" fontId="1" fillId="3" borderId="9" xfId="0" applyNumberFormat="1" applyFont="1" applyFill="1" applyBorder="1" applyProtection="1">
      <protection locked="0"/>
    </xf>
    <xf numFmtId="3" fontId="0" fillId="0" borderId="0" xfId="0" applyNumberFormat="1" applyFont="1" applyFill="1" applyBorder="1" applyProtection="1">
      <protection locked="0"/>
    </xf>
    <xf numFmtId="166" fontId="0" fillId="0" borderId="0" xfId="0" applyNumberFormat="1" applyFont="1" applyFill="1" applyBorder="1" applyProtection="1">
      <protection locked="0"/>
    </xf>
    <xf numFmtId="3" fontId="1" fillId="0" borderId="9" xfId="0" applyNumberFormat="1" applyFont="1" applyFill="1" applyBorder="1" applyProtection="1">
      <protection locked="0"/>
    </xf>
    <xf numFmtId="166" fontId="1" fillId="0" borderId="10" xfId="0" applyNumberFormat="1" applyFont="1" applyFill="1" applyBorder="1"/>
    <xf numFmtId="0" fontId="6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center" wrapText="1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vertical="top" wrapText="1"/>
      <protection locked="0"/>
    </xf>
    <xf numFmtId="1" fontId="14" fillId="0" borderId="10" xfId="0" applyNumberFormat="1" applyFont="1" applyFill="1" applyBorder="1" applyAlignment="1">
      <alignment horizontal="right" wrapText="1"/>
    </xf>
    <xf numFmtId="1" fontId="14" fillId="0" borderId="2" xfId="0" applyNumberFormat="1" applyFont="1" applyFill="1" applyBorder="1" applyAlignment="1">
      <alignment horizontal="right" wrapText="1"/>
    </xf>
    <xf numFmtId="3" fontId="0" fillId="0" borderId="14" xfId="0" applyNumberFormat="1" applyFont="1" applyFill="1" applyBorder="1"/>
    <xf numFmtId="3" fontId="0" fillId="0" borderId="0" xfId="0" applyNumberFormat="1" applyFont="1" applyFill="1"/>
    <xf numFmtId="3" fontId="0" fillId="3" borderId="0" xfId="0" applyNumberFormat="1" applyFont="1" applyFill="1" applyBorder="1"/>
    <xf numFmtId="3" fontId="0" fillId="0" borderId="0" xfId="0" applyNumberFormat="1" applyFont="1" applyFill="1" applyBorder="1"/>
    <xf numFmtId="0" fontId="15" fillId="0" borderId="0" xfId="0" applyFont="1" applyFill="1" applyBorder="1" applyAlignment="1" applyProtection="1">
      <alignment vertical="top" wrapText="1"/>
      <protection locked="0"/>
    </xf>
    <xf numFmtId="164" fontId="17" fillId="0" borderId="15" xfId="0" applyNumberFormat="1" applyFont="1" applyFill="1" applyBorder="1" applyProtection="1">
      <protection locked="0"/>
    </xf>
    <xf numFmtId="164" fontId="17" fillId="3" borderId="9" xfId="0" applyNumberFormat="1" applyFont="1" applyFill="1" applyBorder="1" applyProtection="1">
      <protection locked="0"/>
    </xf>
    <xf numFmtId="164" fontId="17" fillId="0" borderId="9" xfId="0" applyNumberFormat="1" applyFont="1" applyFill="1" applyBorder="1" applyProtection="1">
      <protection locked="0"/>
    </xf>
    <xf numFmtId="0" fontId="10" fillId="0" borderId="0" xfId="0" applyFont="1" applyFill="1" applyAlignment="1">
      <alignment vertical="top"/>
    </xf>
    <xf numFmtId="0" fontId="8" fillId="0" borderId="0" xfId="0" applyFont="1" applyFill="1" applyBorder="1" applyAlignment="1">
      <alignment horizontal="right"/>
    </xf>
    <xf numFmtId="0" fontId="15" fillId="0" borderId="16" xfId="0" applyFont="1" applyFill="1" applyBorder="1" applyAlignment="1" applyProtection="1">
      <alignment horizontal="left" vertical="top" wrapText="1"/>
      <protection locked="0"/>
    </xf>
    <xf numFmtId="0" fontId="14" fillId="0" borderId="2" xfId="0" applyFont="1" applyFill="1" applyBorder="1" applyAlignment="1">
      <alignment horizontal="right"/>
    </xf>
    <xf numFmtId="0" fontId="16" fillId="0" borderId="2" xfId="0" applyFont="1" applyFill="1" applyBorder="1"/>
    <xf numFmtId="165" fontId="0" fillId="0" borderId="14" xfId="0" applyNumberFormat="1" applyFont="1" applyFill="1" applyBorder="1" applyProtection="1">
      <protection locked="0"/>
    </xf>
    <xf numFmtId="165" fontId="0" fillId="0" borderId="4" xfId="0" applyNumberFormat="1" applyFont="1" applyFill="1" applyBorder="1" applyProtection="1">
      <protection locked="0"/>
    </xf>
    <xf numFmtId="0" fontId="0" fillId="0" borderId="4" xfId="0" applyFont="1" applyFill="1" applyBorder="1" applyAlignment="1">
      <alignment horizontal="left"/>
    </xf>
    <xf numFmtId="165" fontId="0" fillId="3" borderId="0" xfId="0" applyNumberFormat="1" applyFont="1" applyFill="1" applyBorder="1" applyProtection="1">
      <protection locked="0"/>
    </xf>
    <xf numFmtId="165" fontId="0" fillId="3" borderId="6" xfId="0" applyNumberFormat="1" applyFont="1" applyFill="1" applyBorder="1" applyProtection="1">
      <protection locked="0"/>
    </xf>
    <xf numFmtId="0" fontId="0" fillId="3" borderId="6" xfId="0" applyFont="1" applyFill="1" applyBorder="1" applyAlignment="1">
      <alignment horizontal="left"/>
    </xf>
    <xf numFmtId="165" fontId="0" fillId="0" borderId="0" xfId="0" applyNumberFormat="1" applyFont="1" applyFill="1" applyBorder="1" applyProtection="1">
      <protection locked="0"/>
    </xf>
    <xf numFmtId="165" fontId="0" fillId="0" borderId="6" xfId="0" applyNumberFormat="1" applyFont="1" applyFill="1" applyBorder="1" applyProtection="1">
      <protection locked="0"/>
    </xf>
    <xf numFmtId="0" fontId="0" fillId="0" borderId="6" xfId="0" applyFont="1" applyFill="1" applyBorder="1" applyAlignment="1">
      <alignment horizontal="left"/>
    </xf>
    <xf numFmtId="0" fontId="0" fillId="3" borderId="8" xfId="0" applyFont="1" applyFill="1" applyBorder="1" applyAlignment="1">
      <alignment horizontal="left"/>
    </xf>
    <xf numFmtId="165" fontId="1" fillId="0" borderId="10" xfId="0" applyNumberFormat="1" applyFont="1" applyFill="1" applyBorder="1"/>
    <xf numFmtId="165" fontId="1" fillId="0" borderId="2" xfId="0" applyNumberFormat="1" applyFont="1" applyFill="1" applyBorder="1"/>
    <xf numFmtId="0" fontId="1" fillId="0" borderId="2" xfId="0" applyFont="1" applyFill="1" applyBorder="1" applyAlignment="1">
      <alignment horizontal="left"/>
    </xf>
    <xf numFmtId="165" fontId="1" fillId="0" borderId="0" xfId="0" applyNumberFormat="1" applyFont="1" applyFill="1" applyBorder="1"/>
    <xf numFmtId="10" fontId="1" fillId="0" borderId="0" xfId="0" applyNumberFormat="1" applyFont="1" applyFill="1" applyBorder="1"/>
    <xf numFmtId="165" fontId="0" fillId="3" borderId="10" xfId="0" applyNumberFormat="1" applyFont="1" applyFill="1" applyBorder="1"/>
    <xf numFmtId="165" fontId="0" fillId="3" borderId="2" xfId="0" applyNumberFormat="1" applyFont="1" applyFill="1" applyBorder="1"/>
    <xf numFmtId="0" fontId="0" fillId="3" borderId="10" xfId="0" applyFont="1" applyFill="1" applyBorder="1" applyAlignment="1">
      <alignment horizontal="right"/>
    </xf>
    <xf numFmtId="0" fontId="0" fillId="3" borderId="2" xfId="0" applyFont="1" applyFill="1" applyBorder="1" applyAlignment="1">
      <alignment horizontal="right"/>
    </xf>
    <xf numFmtId="0" fontId="22" fillId="0" borderId="0" xfId="0" applyFont="1" applyFill="1" applyBorder="1"/>
    <xf numFmtId="0" fontId="24" fillId="0" borderId="0" xfId="0" applyFont="1" applyFill="1"/>
    <xf numFmtId="165" fontId="0" fillId="0" borderId="0" xfId="0" applyNumberFormat="1" applyFont="1" applyFill="1"/>
    <xf numFmtId="0" fontId="26" fillId="0" borderId="0" xfId="0" applyFont="1" applyFill="1"/>
    <xf numFmtId="0" fontId="25" fillId="3" borderId="23" xfId="0" applyFont="1" applyFill="1" applyBorder="1" applyAlignment="1">
      <alignment vertical="center"/>
    </xf>
    <xf numFmtId="164" fontId="27" fillId="3" borderId="24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0" fontId="1" fillId="3" borderId="3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</cellXfs>
  <cellStyles count="1">
    <cellStyle name="Standard" xfId="0" builtinId="0"/>
  </cellStyles>
  <dxfs count="16"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  <dxf>
      <fill>
        <patternFill patternType="lightUp">
          <fgColor indexed="39"/>
          <bgColor indexed="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2"/>
  <sheetViews>
    <sheetView showGridLines="0" tabSelected="1" workbookViewId="0">
      <selection sqref="A1:E1"/>
    </sheetView>
  </sheetViews>
  <sheetFormatPr baseColWidth="10" defaultColWidth="11.42578125" defaultRowHeight="12.75"/>
  <cols>
    <col min="1" max="1" width="21.42578125" style="1" customWidth="1"/>
    <col min="2" max="2" width="10.5703125" style="1" customWidth="1"/>
    <col min="3" max="3" width="22.85546875" style="1" customWidth="1"/>
    <col min="4" max="4" width="12.85546875" style="1" customWidth="1"/>
    <col min="5" max="5" width="10.140625" style="1" customWidth="1"/>
    <col min="6" max="6" width="11.42578125" style="1" customWidth="1"/>
    <col min="7" max="16384" width="11.42578125" style="1"/>
  </cols>
  <sheetData>
    <row r="1" spans="1:5" ht="54.75" customHeight="1">
      <c r="A1" s="186" t="s">
        <v>0</v>
      </c>
      <c r="B1" s="186"/>
      <c r="C1" s="186"/>
      <c r="D1" s="186"/>
      <c r="E1" s="186"/>
    </row>
    <row r="2" spans="1:5" ht="24.75" customHeight="1">
      <c r="A2" s="185"/>
      <c r="B2" s="185"/>
      <c r="C2" s="185"/>
      <c r="D2" s="185"/>
      <c r="E2" s="185"/>
    </row>
    <row r="3" spans="1:5" ht="18" customHeight="1">
      <c r="A3" s="184" t="str">
        <f>"Bemessungsjahr "&amp;C31</f>
        <v>Bemessungsjahr 2007</v>
      </c>
      <c r="B3" s="184"/>
      <c r="C3" s="184"/>
      <c r="D3" s="184"/>
      <c r="E3" s="184"/>
    </row>
    <row r="4" spans="1:5" ht="18" customHeight="1">
      <c r="A4" s="184" t="str">
        <f>"Referenzjahr "&amp;C30</f>
        <v>Referenzjahr 2013</v>
      </c>
      <c r="B4" s="184"/>
      <c r="C4" s="184"/>
      <c r="D4" s="184"/>
      <c r="E4" s="184"/>
    </row>
    <row r="12" spans="1:5">
      <c r="B12" s="2" t="s">
        <v>1</v>
      </c>
      <c r="C12" s="2" t="s">
        <v>2</v>
      </c>
      <c r="D12" s="3"/>
    </row>
    <row r="13" spans="1:5">
      <c r="B13" s="4" t="s">
        <v>3</v>
      </c>
      <c r="C13" s="4" t="s">
        <v>4</v>
      </c>
      <c r="D13" s="5"/>
    </row>
    <row r="14" spans="1:5">
      <c r="B14" s="4" t="s">
        <v>5</v>
      </c>
      <c r="C14" s="4" t="s">
        <v>6</v>
      </c>
      <c r="D14" s="5"/>
    </row>
    <row r="15" spans="1:5">
      <c r="B15" s="4" t="s">
        <v>7</v>
      </c>
      <c r="C15" s="4" t="s">
        <v>8</v>
      </c>
      <c r="D15" s="5"/>
    </row>
    <row r="16" spans="1:5">
      <c r="B16" s="4" t="s">
        <v>9</v>
      </c>
      <c r="C16" s="4" t="s">
        <v>10</v>
      </c>
      <c r="D16" s="5"/>
    </row>
    <row r="17" spans="2:4">
      <c r="B17" s="4" t="s">
        <v>11</v>
      </c>
      <c r="C17" s="4" t="s">
        <v>12</v>
      </c>
      <c r="D17" s="5"/>
    </row>
    <row r="25" spans="2:4">
      <c r="B25" s="6" t="s">
        <v>13</v>
      </c>
      <c r="C25" s="7"/>
    </row>
    <row r="26" spans="2:4">
      <c r="B26" s="8" t="s">
        <v>14</v>
      </c>
      <c r="C26" s="9" t="s">
        <v>13</v>
      </c>
    </row>
    <row r="27" spans="2:4">
      <c r="B27" s="10" t="s">
        <v>15</v>
      </c>
      <c r="C27" s="11" t="s">
        <v>16</v>
      </c>
    </row>
    <row r="28" spans="2:4">
      <c r="B28" s="10" t="s">
        <v>17</v>
      </c>
      <c r="C28" s="11" t="s">
        <v>18</v>
      </c>
    </row>
    <row r="29" spans="2:4">
      <c r="B29" s="10" t="s">
        <v>19</v>
      </c>
      <c r="C29" s="11" t="s">
        <v>20</v>
      </c>
    </row>
    <row r="30" spans="2:4">
      <c r="B30" s="10" t="s">
        <v>21</v>
      </c>
      <c r="C30" s="11">
        <v>2013</v>
      </c>
    </row>
    <row r="31" spans="2:4">
      <c r="B31" s="12" t="s">
        <v>22</v>
      </c>
      <c r="C31" s="13">
        <v>2007</v>
      </c>
    </row>
    <row r="32" spans="2:4">
      <c r="C32" s="14" t="s">
        <v>23</v>
      </c>
    </row>
  </sheetData>
  <mergeCells count="4">
    <mergeCell ref="A4:E4"/>
    <mergeCell ref="A3:E3"/>
    <mergeCell ref="A2:E2"/>
    <mergeCell ref="A1:E1"/>
  </mergeCells>
  <conditionalFormatting sqref="C26:C31">
    <cfRule type="expression" dxfId="15" priority="1" stopIfTrue="1">
      <formula>ISBLANK(C26)</formula>
    </cfRule>
  </conditionalFormatting>
  <printOptions verticalCentered="1"/>
  <pageMargins left="1.1417322834645669" right="0.78740157480314965" top="1.8897637795275593" bottom="0.82677165354330717" header="0.47244094488188981" footer="0.19685039370078741"/>
  <pageSetup paperSize="9" r:id="rId1"/>
  <headerFooter>
    <oddHeader>&amp;L&amp;G</oddHeader>
    <oddFooter>&amp;CPage 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L36"/>
  <sheetViews>
    <sheetView showGridLines="0" workbookViewId="0"/>
  </sheetViews>
  <sheetFormatPr baseColWidth="10" defaultColWidth="9.140625" defaultRowHeight="12.75"/>
  <cols>
    <col min="1" max="1" width="1.28515625" style="1" customWidth="1"/>
    <col min="2" max="2" width="16.42578125" style="1" customWidth="1"/>
    <col min="3" max="5" width="15.42578125" style="1" customWidth="1"/>
    <col min="6" max="8" width="17.140625" style="1" customWidth="1"/>
    <col min="9" max="10" width="20.42578125" style="1" customWidth="1"/>
  </cols>
  <sheetData>
    <row r="1" spans="1:12" ht="32.25" customHeight="1">
      <c r="A1" s="15"/>
      <c r="B1" s="16" t="s">
        <v>4</v>
      </c>
      <c r="D1" s="17"/>
      <c r="E1" s="18"/>
      <c r="F1" s="19">
        <v>2007</v>
      </c>
      <c r="G1" s="20" t="str">
        <f>Info!A4</f>
        <v>Referenzjahr 2013</v>
      </c>
      <c r="J1" s="21" t="str">
        <f>Info!$C$28</f>
        <v>FA_2013_20120910</v>
      </c>
    </row>
    <row r="2" spans="1:12" s="22" customFormat="1">
      <c r="A2" s="23"/>
      <c r="B2" s="24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5" t="s">
        <v>31</v>
      </c>
      <c r="J2" s="26" t="s">
        <v>32</v>
      </c>
    </row>
    <row r="3" spans="1:12" s="27" customFormat="1" ht="11.25" customHeight="1">
      <c r="A3" s="28"/>
      <c r="B3" s="29" t="s">
        <v>33</v>
      </c>
      <c r="C3" s="30"/>
      <c r="D3" s="30"/>
      <c r="E3" s="30"/>
      <c r="F3" s="30"/>
      <c r="G3" s="31"/>
      <c r="H3" s="31"/>
      <c r="I3" s="32"/>
      <c r="J3" s="33" t="s">
        <v>34</v>
      </c>
    </row>
    <row r="4" spans="1:12" ht="93.75" customHeight="1">
      <c r="A4" s="34"/>
      <c r="B4" s="35"/>
      <c r="C4" s="36" t="s">
        <v>35</v>
      </c>
      <c r="D4" s="36" t="s">
        <v>36</v>
      </c>
      <c r="E4" s="37" t="s">
        <v>37</v>
      </c>
      <c r="F4" s="36" t="s">
        <v>38</v>
      </c>
      <c r="G4" s="36" t="s">
        <v>39</v>
      </c>
      <c r="H4" s="36" t="s">
        <v>40</v>
      </c>
      <c r="I4" s="36" t="s">
        <v>41</v>
      </c>
      <c r="J4" s="38" t="s">
        <v>42</v>
      </c>
    </row>
    <row r="5" spans="1:12" s="39" customFormat="1" ht="22.5" customHeight="1">
      <c r="A5" s="40"/>
      <c r="B5" s="41" t="s">
        <v>43</v>
      </c>
      <c r="C5" s="42" t="s">
        <v>44</v>
      </c>
      <c r="D5" s="42" t="s">
        <v>44</v>
      </c>
      <c r="E5" s="42" t="s">
        <v>45</v>
      </c>
      <c r="F5" s="42" t="s">
        <v>44</v>
      </c>
      <c r="G5" s="42" t="s">
        <v>44</v>
      </c>
      <c r="H5" s="42" t="s">
        <v>44</v>
      </c>
      <c r="I5" s="42" t="s">
        <v>44</v>
      </c>
      <c r="J5" s="43"/>
    </row>
    <row r="6" spans="1:12" s="39" customFormat="1" ht="11.25" customHeight="1">
      <c r="A6" s="40"/>
      <c r="B6" s="41" t="s">
        <v>46</v>
      </c>
      <c r="C6" s="41"/>
      <c r="D6" s="41" t="s">
        <v>47</v>
      </c>
      <c r="E6" s="41" t="s">
        <v>48</v>
      </c>
      <c r="F6" s="41"/>
      <c r="G6" s="41" t="s">
        <v>47</v>
      </c>
      <c r="H6" s="41"/>
      <c r="I6" s="41" t="s">
        <v>47</v>
      </c>
      <c r="J6" s="43" t="s">
        <v>47</v>
      </c>
    </row>
    <row r="7" spans="1:12">
      <c r="B7" s="44" t="s">
        <v>49</v>
      </c>
      <c r="C7" s="45">
        <v>804428</v>
      </c>
      <c r="D7" s="45">
        <v>52721482.100000001</v>
      </c>
      <c r="E7" s="45">
        <v>29200</v>
      </c>
      <c r="F7" s="45">
        <v>228607</v>
      </c>
      <c r="G7" s="45">
        <v>2667887.7000000002</v>
      </c>
      <c r="H7" s="45">
        <v>575821</v>
      </c>
      <c r="I7" s="45">
        <v>50053594.399999999</v>
      </c>
      <c r="J7" s="46">
        <f t="shared" ref="J7:J32" si="0">I7-(E7/1000*H7)</f>
        <v>33239621.199999999</v>
      </c>
      <c r="K7" s="1"/>
      <c r="L7" s="47"/>
    </row>
    <row r="8" spans="1:12">
      <c r="B8" s="48" t="s">
        <v>50</v>
      </c>
      <c r="C8" s="49">
        <v>604301</v>
      </c>
      <c r="D8" s="49">
        <v>28752354.600000001</v>
      </c>
      <c r="E8" s="49">
        <v>29200</v>
      </c>
      <c r="F8" s="49">
        <v>214306</v>
      </c>
      <c r="G8" s="49">
        <v>2264777.5</v>
      </c>
      <c r="H8" s="49">
        <v>389995</v>
      </c>
      <c r="I8" s="49">
        <v>26487577.100000001</v>
      </c>
      <c r="J8" s="50">
        <f t="shared" si="0"/>
        <v>15099723.100000001</v>
      </c>
      <c r="K8" s="1"/>
      <c r="L8" s="47"/>
    </row>
    <row r="9" spans="1:12">
      <c r="B9" s="51" t="s">
        <v>51</v>
      </c>
      <c r="C9" s="52">
        <v>209993</v>
      </c>
      <c r="D9" s="52">
        <v>11003218.199999999</v>
      </c>
      <c r="E9" s="52">
        <v>29200</v>
      </c>
      <c r="F9" s="52">
        <v>64715</v>
      </c>
      <c r="G9" s="52">
        <v>827185.5</v>
      </c>
      <c r="H9" s="52">
        <v>145278</v>
      </c>
      <c r="I9" s="52">
        <v>10176032.699999999</v>
      </c>
      <c r="J9" s="53">
        <f t="shared" si="0"/>
        <v>5933915.0999999996</v>
      </c>
      <c r="K9" s="1"/>
      <c r="L9" s="47"/>
    </row>
    <row r="10" spans="1:12">
      <c r="B10" s="48" t="s">
        <v>52</v>
      </c>
      <c r="C10" s="49">
        <v>19982</v>
      </c>
      <c r="D10" s="49">
        <v>917057.4</v>
      </c>
      <c r="E10" s="49">
        <v>29200</v>
      </c>
      <c r="F10" s="49">
        <v>6421</v>
      </c>
      <c r="G10" s="49">
        <v>85112.8</v>
      </c>
      <c r="H10" s="49">
        <v>13561</v>
      </c>
      <c r="I10" s="49">
        <v>831944.6</v>
      </c>
      <c r="J10" s="50">
        <f t="shared" si="0"/>
        <v>435963.39999999997</v>
      </c>
      <c r="K10" s="1"/>
      <c r="L10" s="47"/>
    </row>
    <row r="11" spans="1:12">
      <c r="B11" s="51" t="s">
        <v>53</v>
      </c>
      <c r="C11" s="52">
        <v>81183</v>
      </c>
      <c r="D11" s="52">
        <v>6762756.5</v>
      </c>
      <c r="E11" s="52">
        <v>29200</v>
      </c>
      <c r="F11" s="52">
        <v>23065</v>
      </c>
      <c r="G11" s="52">
        <v>294589.2</v>
      </c>
      <c r="H11" s="52">
        <v>58118</v>
      </c>
      <c r="I11" s="52">
        <v>6468167.2999999998</v>
      </c>
      <c r="J11" s="53">
        <f t="shared" si="0"/>
        <v>4771121.7</v>
      </c>
      <c r="K11" s="1"/>
      <c r="L11" s="47"/>
    </row>
    <row r="12" spans="1:12">
      <c r="B12" s="48" t="s">
        <v>54</v>
      </c>
      <c r="C12" s="49">
        <v>20513</v>
      </c>
      <c r="D12" s="49">
        <v>1070494</v>
      </c>
      <c r="E12" s="49">
        <v>29200</v>
      </c>
      <c r="F12" s="49">
        <v>7077</v>
      </c>
      <c r="G12" s="49">
        <v>89721.5</v>
      </c>
      <c r="H12" s="49">
        <v>13436</v>
      </c>
      <c r="I12" s="49">
        <v>980772.5</v>
      </c>
      <c r="J12" s="50">
        <f t="shared" si="0"/>
        <v>588441.30000000005</v>
      </c>
      <c r="K12" s="1"/>
      <c r="L12" s="47"/>
    </row>
    <row r="13" spans="1:12">
      <c r="B13" s="51" t="s">
        <v>55</v>
      </c>
      <c r="C13" s="52">
        <v>23974</v>
      </c>
      <c r="D13" s="52">
        <v>1721837.7</v>
      </c>
      <c r="E13" s="52">
        <v>29200</v>
      </c>
      <c r="F13" s="52">
        <v>6237</v>
      </c>
      <c r="G13" s="52">
        <v>84717.2</v>
      </c>
      <c r="H13" s="52">
        <v>17737</v>
      </c>
      <c r="I13" s="52">
        <v>1637120.5</v>
      </c>
      <c r="J13" s="53">
        <f t="shared" si="0"/>
        <v>1119200.1000000001</v>
      </c>
      <c r="K13" s="1"/>
      <c r="L13" s="47"/>
    </row>
    <row r="14" spans="1:12">
      <c r="B14" s="48" t="s">
        <v>56</v>
      </c>
      <c r="C14" s="49">
        <v>22301</v>
      </c>
      <c r="D14" s="49">
        <v>1075860.8</v>
      </c>
      <c r="E14" s="49">
        <v>29200</v>
      </c>
      <c r="F14" s="49">
        <v>7124</v>
      </c>
      <c r="G14" s="49">
        <v>99490.7</v>
      </c>
      <c r="H14" s="49">
        <v>15177</v>
      </c>
      <c r="I14" s="49">
        <v>976370.1</v>
      </c>
      <c r="J14" s="50">
        <f t="shared" si="0"/>
        <v>533201.69999999995</v>
      </c>
      <c r="K14" s="1"/>
      <c r="L14" s="47"/>
    </row>
    <row r="15" spans="1:12">
      <c r="B15" s="51" t="s">
        <v>57</v>
      </c>
      <c r="C15" s="52">
        <v>63909</v>
      </c>
      <c r="D15" s="52">
        <v>5938572.2999999998</v>
      </c>
      <c r="E15" s="52">
        <v>29200</v>
      </c>
      <c r="F15" s="52">
        <v>15632</v>
      </c>
      <c r="G15" s="52">
        <v>184296.2</v>
      </c>
      <c r="H15" s="52">
        <v>48277</v>
      </c>
      <c r="I15" s="52">
        <v>5754276.0999999996</v>
      </c>
      <c r="J15" s="53">
        <f t="shared" si="0"/>
        <v>4344587.6999999993</v>
      </c>
      <c r="K15" s="1"/>
      <c r="L15" s="47"/>
    </row>
    <row r="16" spans="1:12">
      <c r="B16" s="48" t="s">
        <v>58</v>
      </c>
      <c r="C16" s="49">
        <v>148206</v>
      </c>
      <c r="D16" s="49">
        <v>7581221.2999999998</v>
      </c>
      <c r="E16" s="49">
        <v>29200</v>
      </c>
      <c r="F16" s="49">
        <v>48367</v>
      </c>
      <c r="G16" s="49">
        <v>591989</v>
      </c>
      <c r="H16" s="49">
        <v>99839</v>
      </c>
      <c r="I16" s="49">
        <v>6989232.2999999998</v>
      </c>
      <c r="J16" s="50">
        <f t="shared" si="0"/>
        <v>4073933.5</v>
      </c>
      <c r="K16" s="1"/>
      <c r="L16" s="47"/>
    </row>
    <row r="17" spans="2:12">
      <c r="B17" s="51" t="s">
        <v>59</v>
      </c>
      <c r="C17" s="52">
        <v>154317</v>
      </c>
      <c r="D17" s="52">
        <v>7892920</v>
      </c>
      <c r="E17" s="52">
        <v>29200</v>
      </c>
      <c r="F17" s="52">
        <v>48223</v>
      </c>
      <c r="G17" s="52">
        <v>537329.9</v>
      </c>
      <c r="H17" s="52">
        <v>106094</v>
      </c>
      <c r="I17" s="52">
        <v>7355590.0999999996</v>
      </c>
      <c r="J17" s="53">
        <f t="shared" si="0"/>
        <v>4257645.3</v>
      </c>
      <c r="K17" s="1"/>
      <c r="L17" s="47"/>
    </row>
    <row r="18" spans="2:12">
      <c r="B18" s="48" t="s">
        <v>60</v>
      </c>
      <c r="C18" s="49">
        <v>122833</v>
      </c>
      <c r="D18" s="49">
        <v>6986900.0999999996</v>
      </c>
      <c r="E18" s="49">
        <v>29200</v>
      </c>
      <c r="F18" s="49">
        <v>44736</v>
      </c>
      <c r="G18" s="49">
        <v>481916.9</v>
      </c>
      <c r="H18" s="49">
        <v>78097</v>
      </c>
      <c r="I18" s="49">
        <v>6504983.2000000002</v>
      </c>
      <c r="J18" s="50">
        <f t="shared" si="0"/>
        <v>4224550.8000000007</v>
      </c>
      <c r="K18" s="1"/>
      <c r="L18" s="47"/>
    </row>
    <row r="19" spans="2:12">
      <c r="B19" s="51" t="s">
        <v>61</v>
      </c>
      <c r="C19" s="52">
        <v>159585</v>
      </c>
      <c r="D19" s="52">
        <v>10164590.6</v>
      </c>
      <c r="E19" s="52">
        <v>29200</v>
      </c>
      <c r="F19" s="52">
        <v>41191</v>
      </c>
      <c r="G19" s="52">
        <v>461469.3</v>
      </c>
      <c r="H19" s="52">
        <v>118394</v>
      </c>
      <c r="I19" s="52">
        <v>9703121.3000000007</v>
      </c>
      <c r="J19" s="53">
        <f t="shared" si="0"/>
        <v>6246016.5000000009</v>
      </c>
      <c r="K19" s="1"/>
      <c r="L19" s="47"/>
    </row>
    <row r="20" spans="2:12">
      <c r="B20" s="48" t="s">
        <v>62</v>
      </c>
      <c r="C20" s="49">
        <v>44020</v>
      </c>
      <c r="D20" s="49">
        <v>2319744.2999999998</v>
      </c>
      <c r="E20" s="49">
        <v>29200</v>
      </c>
      <c r="F20" s="49">
        <v>13507</v>
      </c>
      <c r="G20" s="49">
        <v>176819.5</v>
      </c>
      <c r="H20" s="49">
        <v>30513</v>
      </c>
      <c r="I20" s="49">
        <v>2142924.7999999998</v>
      </c>
      <c r="J20" s="50">
        <f t="shared" si="0"/>
        <v>1251945.1999999997</v>
      </c>
      <c r="K20" s="1"/>
      <c r="L20" s="47"/>
    </row>
    <row r="21" spans="2:12">
      <c r="B21" s="51" t="s">
        <v>63</v>
      </c>
      <c r="C21" s="52">
        <v>30834</v>
      </c>
      <c r="D21" s="52">
        <v>1613457.7</v>
      </c>
      <c r="E21" s="52">
        <v>29200</v>
      </c>
      <c r="F21" s="52">
        <v>10012</v>
      </c>
      <c r="G21" s="52">
        <v>128961.1</v>
      </c>
      <c r="H21" s="52">
        <v>20822</v>
      </c>
      <c r="I21" s="52">
        <v>1484496.6</v>
      </c>
      <c r="J21" s="53">
        <f t="shared" si="0"/>
        <v>876494.20000000007</v>
      </c>
      <c r="K21" s="1"/>
      <c r="L21" s="47"/>
    </row>
    <row r="22" spans="2:12">
      <c r="B22" s="48" t="s">
        <v>64</v>
      </c>
      <c r="C22" s="49">
        <v>8730</v>
      </c>
      <c r="D22" s="49">
        <v>490906.9</v>
      </c>
      <c r="E22" s="49">
        <v>29200</v>
      </c>
      <c r="F22" s="49">
        <v>2820</v>
      </c>
      <c r="G22" s="49">
        <v>39170</v>
      </c>
      <c r="H22" s="49">
        <v>5910</v>
      </c>
      <c r="I22" s="49">
        <v>451736.9</v>
      </c>
      <c r="J22" s="50">
        <f t="shared" si="0"/>
        <v>279164.90000000002</v>
      </c>
      <c r="K22" s="1"/>
      <c r="L22" s="47"/>
    </row>
    <row r="23" spans="2:12">
      <c r="B23" s="51" t="s">
        <v>65</v>
      </c>
      <c r="C23" s="52">
        <v>268776</v>
      </c>
      <c r="D23" s="52">
        <v>13562810.300000001</v>
      </c>
      <c r="E23" s="52">
        <v>29200</v>
      </c>
      <c r="F23" s="52">
        <v>87277</v>
      </c>
      <c r="G23" s="52">
        <v>1099842.8</v>
      </c>
      <c r="H23" s="52">
        <v>181499</v>
      </c>
      <c r="I23" s="52">
        <v>12462967.5</v>
      </c>
      <c r="J23" s="53">
        <f t="shared" si="0"/>
        <v>7163196.7000000002</v>
      </c>
      <c r="K23" s="1"/>
      <c r="L23" s="47"/>
    </row>
    <row r="24" spans="2:12">
      <c r="B24" s="48" t="s">
        <v>66</v>
      </c>
      <c r="C24" s="49">
        <v>122232</v>
      </c>
      <c r="D24" s="49">
        <v>5798014.7999999998</v>
      </c>
      <c r="E24" s="49">
        <v>29200</v>
      </c>
      <c r="F24" s="49">
        <v>47737</v>
      </c>
      <c r="G24" s="49">
        <v>507752.1</v>
      </c>
      <c r="H24" s="49">
        <v>74495</v>
      </c>
      <c r="I24" s="49">
        <v>5290262.7</v>
      </c>
      <c r="J24" s="50">
        <f t="shared" si="0"/>
        <v>3115008.7</v>
      </c>
      <c r="K24" s="1"/>
      <c r="L24" s="47"/>
    </row>
    <row r="25" spans="2:12">
      <c r="B25" s="51" t="s">
        <v>67</v>
      </c>
      <c r="C25" s="52">
        <v>335139</v>
      </c>
      <c r="D25" s="52">
        <v>19338022.600000001</v>
      </c>
      <c r="E25" s="52">
        <v>29200</v>
      </c>
      <c r="F25" s="52">
        <v>84965</v>
      </c>
      <c r="G25" s="52">
        <v>1064957</v>
      </c>
      <c r="H25" s="52">
        <v>250174</v>
      </c>
      <c r="I25" s="52">
        <v>18273065.600000001</v>
      </c>
      <c r="J25" s="53">
        <f t="shared" si="0"/>
        <v>10967984.800000001</v>
      </c>
      <c r="K25" s="1"/>
      <c r="L25" s="47"/>
    </row>
    <row r="26" spans="2:12">
      <c r="B26" s="48" t="s">
        <v>68</v>
      </c>
      <c r="C26" s="49">
        <v>137043</v>
      </c>
      <c r="D26" s="49">
        <v>7205871.5999999996</v>
      </c>
      <c r="E26" s="49">
        <v>29200</v>
      </c>
      <c r="F26" s="49">
        <v>41438</v>
      </c>
      <c r="G26" s="49">
        <v>554191</v>
      </c>
      <c r="H26" s="49">
        <v>95605</v>
      </c>
      <c r="I26" s="49">
        <v>6651680.5999999996</v>
      </c>
      <c r="J26" s="50">
        <f t="shared" si="0"/>
        <v>3860014.5999999996</v>
      </c>
      <c r="K26" s="1"/>
      <c r="L26" s="47"/>
    </row>
    <row r="27" spans="2:12">
      <c r="B27" s="51" t="s">
        <v>69</v>
      </c>
      <c r="C27" s="52">
        <v>199327</v>
      </c>
      <c r="D27" s="52">
        <v>10501596.199999999</v>
      </c>
      <c r="E27" s="52">
        <v>29200</v>
      </c>
      <c r="F27" s="52">
        <v>72987</v>
      </c>
      <c r="G27" s="52">
        <v>923904.7</v>
      </c>
      <c r="H27" s="52">
        <v>126340</v>
      </c>
      <c r="I27" s="52">
        <v>9577691.5</v>
      </c>
      <c r="J27" s="53">
        <f t="shared" si="0"/>
        <v>5888563.5</v>
      </c>
      <c r="K27" s="1"/>
      <c r="L27" s="47"/>
    </row>
    <row r="28" spans="2:12">
      <c r="B28" s="48" t="s">
        <v>70</v>
      </c>
      <c r="C28" s="49">
        <v>381309</v>
      </c>
      <c r="D28" s="49">
        <v>23059218.100000001</v>
      </c>
      <c r="E28" s="49">
        <v>29200</v>
      </c>
      <c r="F28" s="49">
        <v>127161</v>
      </c>
      <c r="G28" s="49">
        <v>1412765.6</v>
      </c>
      <c r="H28" s="49">
        <v>254148</v>
      </c>
      <c r="I28" s="49">
        <v>21646452.5</v>
      </c>
      <c r="J28" s="50">
        <f t="shared" si="0"/>
        <v>14225330.9</v>
      </c>
      <c r="K28" s="1"/>
      <c r="L28" s="47"/>
    </row>
    <row r="29" spans="2:12">
      <c r="B29" s="51" t="s">
        <v>71</v>
      </c>
      <c r="C29" s="52">
        <v>206571</v>
      </c>
      <c r="D29" s="52">
        <v>8653407.1999999993</v>
      </c>
      <c r="E29" s="52">
        <v>29200</v>
      </c>
      <c r="F29" s="52">
        <v>91390</v>
      </c>
      <c r="G29" s="52">
        <v>821116.8</v>
      </c>
      <c r="H29" s="52">
        <v>115181</v>
      </c>
      <c r="I29" s="52">
        <v>7832290.4000000004</v>
      </c>
      <c r="J29" s="53">
        <f t="shared" si="0"/>
        <v>4469005.2000000011</v>
      </c>
      <c r="K29" s="1"/>
      <c r="L29" s="47"/>
    </row>
    <row r="30" spans="2:12">
      <c r="B30" s="48" t="s">
        <v>72</v>
      </c>
      <c r="C30" s="49">
        <v>100352</v>
      </c>
      <c r="D30" s="49">
        <v>5084563.5</v>
      </c>
      <c r="E30" s="49">
        <v>29200</v>
      </c>
      <c r="F30" s="49">
        <v>34426</v>
      </c>
      <c r="G30" s="49">
        <v>402551.4</v>
      </c>
      <c r="H30" s="49">
        <v>65926</v>
      </c>
      <c r="I30" s="49">
        <v>4682012.0999999996</v>
      </c>
      <c r="J30" s="50">
        <f t="shared" si="0"/>
        <v>2756972.8999999994</v>
      </c>
      <c r="K30" s="1"/>
      <c r="L30" s="47"/>
    </row>
    <row r="31" spans="2:12">
      <c r="B31" s="51" t="s">
        <v>73</v>
      </c>
      <c r="C31" s="52">
        <v>243983</v>
      </c>
      <c r="D31" s="52">
        <v>17578937.399999999</v>
      </c>
      <c r="E31" s="52">
        <v>29200</v>
      </c>
      <c r="F31" s="52">
        <v>80438</v>
      </c>
      <c r="G31" s="52">
        <v>918624.8</v>
      </c>
      <c r="H31" s="52">
        <v>163545</v>
      </c>
      <c r="I31" s="52">
        <v>16660312.6</v>
      </c>
      <c r="J31" s="53">
        <f t="shared" si="0"/>
        <v>11884798.6</v>
      </c>
      <c r="K31" s="1"/>
      <c r="L31" s="47"/>
    </row>
    <row r="32" spans="2:12">
      <c r="B32" s="48" t="s">
        <v>74</v>
      </c>
      <c r="C32" s="49">
        <v>41936</v>
      </c>
      <c r="D32" s="49">
        <v>1846477.8</v>
      </c>
      <c r="E32" s="49">
        <v>29200</v>
      </c>
      <c r="F32" s="49">
        <v>15779</v>
      </c>
      <c r="G32" s="49">
        <v>194998.2</v>
      </c>
      <c r="H32" s="49">
        <v>26157</v>
      </c>
      <c r="I32" s="49">
        <v>1651479.6</v>
      </c>
      <c r="J32" s="50">
        <f t="shared" si="0"/>
        <v>887695.20000000007</v>
      </c>
      <c r="K32" s="1"/>
      <c r="L32" s="47"/>
    </row>
    <row r="33" spans="2:12" s="54" customFormat="1">
      <c r="B33" s="55" t="s">
        <v>75</v>
      </c>
      <c r="C33" s="56">
        <f>SUM(C7:C32)</f>
        <v>4555777</v>
      </c>
      <c r="D33" s="56">
        <f>SUM(D7:D32)</f>
        <v>259642294</v>
      </c>
      <c r="E33" s="56">
        <f>AVERAGE(E7:E32)</f>
        <v>29200</v>
      </c>
      <c r="F33" s="56">
        <f>SUM(F7:F32)</f>
        <v>1465638</v>
      </c>
      <c r="G33" s="56">
        <f>SUM(G7:G32)</f>
        <v>16916138.400000002</v>
      </c>
      <c r="H33" s="56">
        <f>SUM(H7:H32)</f>
        <v>3090139</v>
      </c>
      <c r="I33" s="56">
        <f>SUM(I7:I32)</f>
        <v>242726155.59999993</v>
      </c>
      <c r="J33" s="57">
        <f>SUM(J7:J32)</f>
        <v>152494096.79999998</v>
      </c>
      <c r="L33" s="58"/>
    </row>
    <row r="34" spans="2:12">
      <c r="B34" s="59"/>
      <c r="K34" s="1"/>
    </row>
    <row r="35" spans="2:12">
      <c r="K35" s="1"/>
    </row>
    <row r="36" spans="2:12">
      <c r="K36" s="1"/>
    </row>
  </sheetData>
  <conditionalFormatting sqref="F1">
    <cfRule type="expression" dxfId="14" priority="1" stopIfTrue="1">
      <formula>ISBLANK(F1)</formula>
    </cfRule>
  </conditionalFormatting>
  <conditionalFormatting sqref="C7:I32">
    <cfRule type="expression" dxfId="13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>
    <oddHeader>&amp;L&amp;F&amp;R&amp;A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35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5703125" style="1" customWidth="1"/>
    <col min="3" max="3" width="29.85546875" style="1" customWidth="1"/>
    <col min="4" max="4" width="9.5703125" style="1" customWidth="1"/>
  </cols>
  <sheetData>
    <row r="1" spans="1:4" ht="20.25" customHeight="1">
      <c r="B1" s="61" t="s">
        <v>6</v>
      </c>
      <c r="C1" s="61"/>
      <c r="D1" s="62">
        <v>2007</v>
      </c>
    </row>
    <row r="2" spans="1:4" ht="15.75" customHeight="1">
      <c r="B2" s="63" t="str">
        <f>Info!A4</f>
        <v>Referenzjahr 2013</v>
      </c>
      <c r="C2" s="64"/>
    </row>
    <row r="3" spans="1:4" ht="19.5" customHeight="1">
      <c r="A3" s="65"/>
      <c r="B3" s="60"/>
      <c r="C3" s="21" t="str">
        <f>Info!$C$28</f>
        <v>FA_2013_20120910</v>
      </c>
    </row>
    <row r="4" spans="1:4" ht="38.25" customHeight="1">
      <c r="A4" s="65"/>
      <c r="B4" s="4"/>
      <c r="C4" s="66" t="s">
        <v>76</v>
      </c>
    </row>
    <row r="5" spans="1:4" ht="17.25" customHeight="1">
      <c r="B5" s="67" t="s">
        <v>43</v>
      </c>
      <c r="C5" s="68" t="str">
        <f>"QS_"&amp;Info!C30&amp;"_"&amp;Info!C31&amp;".xlsx"</f>
        <v>QS_2013_2007.xlsx</v>
      </c>
    </row>
    <row r="6" spans="1:4">
      <c r="A6" s="69"/>
      <c r="B6" s="70" t="s">
        <v>46</v>
      </c>
      <c r="C6" s="71" t="s">
        <v>77</v>
      </c>
    </row>
    <row r="7" spans="1:4" ht="15" customHeight="1">
      <c r="A7" s="72"/>
      <c r="B7" s="73" t="s">
        <v>49</v>
      </c>
      <c r="C7" s="74">
        <v>1482139.2600668101</v>
      </c>
    </row>
    <row r="8" spans="1:4" ht="15" customHeight="1">
      <c r="A8" s="72"/>
      <c r="B8" s="75" t="s">
        <v>50</v>
      </c>
      <c r="C8" s="76">
        <v>519647.895175229</v>
      </c>
    </row>
    <row r="9" spans="1:4" ht="15" customHeight="1">
      <c r="A9" s="72"/>
      <c r="B9" s="77" t="s">
        <v>51</v>
      </c>
      <c r="C9" s="78">
        <v>225613.528783396</v>
      </c>
    </row>
    <row r="10" spans="1:4" ht="15" customHeight="1">
      <c r="A10" s="72"/>
      <c r="B10" s="75" t="s">
        <v>52</v>
      </c>
      <c r="C10" s="76">
        <v>22274.034777000001</v>
      </c>
    </row>
    <row r="11" spans="1:4" ht="15" customHeight="1">
      <c r="A11" s="72"/>
      <c r="B11" s="77" t="s">
        <v>53</v>
      </c>
      <c r="C11" s="78">
        <v>122005.810806901</v>
      </c>
    </row>
    <row r="12" spans="1:4" ht="15" customHeight="1">
      <c r="A12" s="72"/>
      <c r="B12" s="75" t="s">
        <v>54</v>
      </c>
      <c r="C12" s="76">
        <v>25311.773236863799</v>
      </c>
    </row>
    <row r="13" spans="1:4" ht="15" customHeight="1">
      <c r="A13" s="72"/>
      <c r="B13" s="77" t="s">
        <v>55</v>
      </c>
      <c r="C13" s="78">
        <v>22031.676983457401</v>
      </c>
    </row>
    <row r="14" spans="1:4" ht="15" customHeight="1">
      <c r="A14" s="72"/>
      <c r="B14" s="75" t="s">
        <v>56</v>
      </c>
      <c r="C14" s="76">
        <v>24352.665086559999</v>
      </c>
    </row>
    <row r="15" spans="1:4" ht="15" customHeight="1">
      <c r="A15" s="72"/>
      <c r="B15" s="77" t="s">
        <v>57</v>
      </c>
      <c r="C15" s="78">
        <v>169957.66503420001</v>
      </c>
    </row>
    <row r="16" spans="1:4" ht="15" customHeight="1">
      <c r="A16" s="72"/>
      <c r="B16" s="75" t="s">
        <v>58</v>
      </c>
      <c r="C16" s="76">
        <v>170745.04127968801</v>
      </c>
    </row>
    <row r="17" spans="1:3" ht="15" customHeight="1">
      <c r="A17" s="72"/>
      <c r="B17" s="77" t="s">
        <v>59</v>
      </c>
      <c r="C17" s="78">
        <v>130859.537003538</v>
      </c>
    </row>
    <row r="18" spans="1:3" ht="15" customHeight="1">
      <c r="A18" s="72"/>
      <c r="B18" s="75" t="s">
        <v>60</v>
      </c>
      <c r="C18" s="76">
        <v>592886.49546936003</v>
      </c>
    </row>
    <row r="19" spans="1:3" ht="15" customHeight="1">
      <c r="A19" s="72"/>
      <c r="B19" s="77" t="s">
        <v>61</v>
      </c>
      <c r="C19" s="78">
        <v>314883.39076718502</v>
      </c>
    </row>
    <row r="20" spans="1:3" ht="15" customHeight="1">
      <c r="A20" s="72"/>
      <c r="B20" s="75" t="s">
        <v>62</v>
      </c>
      <c r="C20" s="76">
        <v>121041.318462223</v>
      </c>
    </row>
    <row r="21" spans="1:3" ht="15" customHeight="1">
      <c r="A21" s="72"/>
      <c r="B21" s="77" t="s">
        <v>63</v>
      </c>
      <c r="C21" s="78">
        <v>33319.9316986099</v>
      </c>
    </row>
    <row r="22" spans="1:3" ht="15" customHeight="1">
      <c r="A22" s="72"/>
      <c r="B22" s="75" t="s">
        <v>64</v>
      </c>
      <c r="C22" s="76">
        <v>7683.2613080573601</v>
      </c>
    </row>
    <row r="23" spans="1:3" ht="15" customHeight="1">
      <c r="A23" s="72"/>
      <c r="B23" s="77" t="s">
        <v>65</v>
      </c>
      <c r="C23" s="78">
        <v>405081.34404850198</v>
      </c>
    </row>
    <row r="24" spans="1:3" ht="15" customHeight="1">
      <c r="A24" s="72"/>
      <c r="B24" s="182" t="s">
        <v>125</v>
      </c>
      <c r="C24" s="183">
        <v>309637.45879089902</v>
      </c>
    </row>
    <row r="25" spans="1:3" ht="15" customHeight="1">
      <c r="A25" s="72"/>
      <c r="B25" s="77" t="s">
        <v>67</v>
      </c>
      <c r="C25" s="78">
        <v>449790.13790672802</v>
      </c>
    </row>
    <row r="26" spans="1:3" ht="15" customHeight="1">
      <c r="A26" s="72"/>
      <c r="B26" s="75" t="s">
        <v>68</v>
      </c>
      <c r="C26" s="76">
        <v>192116.44599862499</v>
      </c>
    </row>
    <row r="27" spans="1:3" ht="15" customHeight="1">
      <c r="A27" s="72"/>
      <c r="B27" s="77" t="s">
        <v>69</v>
      </c>
      <c r="C27" s="78">
        <v>680139.74861849996</v>
      </c>
    </row>
    <row r="28" spans="1:3" ht="15" customHeight="1">
      <c r="A28" s="72"/>
      <c r="B28" s="75" t="s">
        <v>70</v>
      </c>
      <c r="C28" s="76">
        <v>891719.56662150798</v>
      </c>
    </row>
    <row r="29" spans="1:3" ht="15" customHeight="1">
      <c r="A29" s="72"/>
      <c r="B29" s="77" t="s">
        <v>71</v>
      </c>
      <c r="C29" s="78">
        <v>310309.384924463</v>
      </c>
    </row>
    <row r="30" spans="1:3" ht="15" customHeight="1">
      <c r="A30" s="72"/>
      <c r="B30" s="75" t="s">
        <v>72</v>
      </c>
      <c r="C30" s="76">
        <v>163663.17733470499</v>
      </c>
    </row>
    <row r="31" spans="1:3" ht="15" customHeight="1">
      <c r="A31" s="72"/>
      <c r="B31" s="77" t="s">
        <v>73</v>
      </c>
      <c r="C31" s="78">
        <v>1773072.8011413701</v>
      </c>
    </row>
    <row r="32" spans="1:3" ht="15" customHeight="1">
      <c r="A32" s="72"/>
      <c r="B32" s="182" t="s">
        <v>126</v>
      </c>
      <c r="C32" s="183">
        <v>68962.315199810095</v>
      </c>
    </row>
    <row r="33" spans="1:3" s="54" customFormat="1" ht="18.75" customHeight="1">
      <c r="A33" s="79"/>
      <c r="B33" s="80" t="s">
        <v>75</v>
      </c>
      <c r="C33" s="81">
        <f>SUM(C7:C32)</f>
        <v>9229245.6665241905</v>
      </c>
    </row>
    <row r="34" spans="1:3">
      <c r="B34" s="181" t="s">
        <v>123</v>
      </c>
    </row>
    <row r="35" spans="1:3">
      <c r="B35" s="181" t="s">
        <v>124</v>
      </c>
    </row>
  </sheetData>
  <conditionalFormatting sqref="D1">
    <cfRule type="expression" dxfId="12" priority="1" stopIfTrue="1">
      <formula>ISBLANK(D1)</formula>
    </cfRule>
  </conditionalFormatting>
  <conditionalFormatting sqref="C7:C32">
    <cfRule type="expression" dxfId="11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8" orientation="landscape" r:id="rId1"/>
  <headerFooter>
    <oddHeader>&amp;L&amp;F&amp;R&amp;A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E37"/>
  <sheetViews>
    <sheetView workbookViewId="0">
      <selection activeCell="A4" sqref="A4"/>
    </sheetView>
  </sheetViews>
  <sheetFormatPr baseColWidth="10" defaultColWidth="9.140625" defaultRowHeight="12.75"/>
  <cols>
    <col min="1" max="1" width="16.5703125" style="1" customWidth="1"/>
    <col min="2" max="2" width="14.28515625" style="1" customWidth="1"/>
    <col min="3" max="3" width="12.5703125" style="1" customWidth="1"/>
    <col min="4" max="4" width="17" style="1" customWidth="1"/>
  </cols>
  <sheetData>
    <row r="1" spans="1:5" ht="23.25" customHeight="1">
      <c r="A1" s="82" t="s">
        <v>8</v>
      </c>
      <c r="B1" s="82"/>
      <c r="C1" s="82"/>
      <c r="E1" s="19">
        <v>2007</v>
      </c>
    </row>
    <row r="2" spans="1:5" ht="15.75" customHeight="1">
      <c r="A2" s="83" t="str">
        <f>Info!A4</f>
        <v>Referenzjahr 2013</v>
      </c>
      <c r="B2" s="64"/>
      <c r="C2" s="64"/>
    </row>
    <row r="3" spans="1:5" ht="12" customHeight="1">
      <c r="A3" s="84"/>
      <c r="B3" s="85"/>
      <c r="C3" s="17"/>
      <c r="D3" s="21" t="str">
        <f>Info!$C$28</f>
        <v>FA_2013_20120910</v>
      </c>
    </row>
    <row r="4" spans="1:5" s="1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5">
      <c r="A5" s="88" t="s">
        <v>33</v>
      </c>
      <c r="B5" s="30"/>
      <c r="C5" s="30"/>
      <c r="D5" s="89" t="s">
        <v>79</v>
      </c>
    </row>
    <row r="6" spans="1:5" ht="25.5" customHeight="1">
      <c r="A6" s="90"/>
      <c r="B6" s="36" t="s">
        <v>80</v>
      </c>
      <c r="C6" s="36" t="s">
        <v>81</v>
      </c>
      <c r="D6" s="38" t="s">
        <v>82</v>
      </c>
      <c r="E6" s="54"/>
    </row>
    <row r="7" spans="1:5">
      <c r="A7" s="91" t="s">
        <v>43</v>
      </c>
      <c r="B7" s="42" t="s">
        <v>44</v>
      </c>
      <c r="C7" s="42" t="s">
        <v>83</v>
      </c>
      <c r="D7" s="92"/>
    </row>
    <row r="8" spans="1:5" s="39" customFormat="1" ht="11.25" customHeight="1">
      <c r="A8" s="93" t="s">
        <v>46</v>
      </c>
      <c r="B8" s="41" t="s">
        <v>47</v>
      </c>
      <c r="C8" s="41"/>
      <c r="D8" s="43" t="s">
        <v>47</v>
      </c>
    </row>
    <row r="9" spans="1:5" ht="15" customHeight="1">
      <c r="A9" s="44" t="s">
        <v>49</v>
      </c>
      <c r="B9" s="94">
        <v>320471520</v>
      </c>
      <c r="C9" s="95">
        <f t="shared" ref="C9:C34" si="0">C$35</f>
        <v>8.0000000000000002E-3</v>
      </c>
      <c r="D9" s="96">
        <f t="shared" ref="D9:D34" si="1">B9*C9</f>
        <v>2563772.16</v>
      </c>
    </row>
    <row r="10" spans="1:5" ht="15" customHeight="1">
      <c r="A10" s="48" t="s">
        <v>50</v>
      </c>
      <c r="B10" s="97">
        <v>148384308.91800001</v>
      </c>
      <c r="C10" s="98">
        <f t="shared" si="0"/>
        <v>8.0000000000000002E-3</v>
      </c>
      <c r="D10" s="99">
        <f t="shared" si="1"/>
        <v>1187074.4713440002</v>
      </c>
    </row>
    <row r="11" spans="1:5" ht="15" customHeight="1">
      <c r="A11" s="51" t="s">
        <v>51</v>
      </c>
      <c r="B11" s="100">
        <v>51610042.019000001</v>
      </c>
      <c r="C11" s="101">
        <f t="shared" si="0"/>
        <v>8.0000000000000002E-3</v>
      </c>
      <c r="D11" s="102">
        <f t="shared" si="1"/>
        <v>412880.336152</v>
      </c>
    </row>
    <row r="12" spans="1:5" ht="15" customHeight="1">
      <c r="A12" s="48" t="s">
        <v>52</v>
      </c>
      <c r="B12" s="97">
        <v>3974506.4360000002</v>
      </c>
      <c r="C12" s="98">
        <f t="shared" si="0"/>
        <v>8.0000000000000002E-3</v>
      </c>
      <c r="D12" s="99">
        <f t="shared" si="1"/>
        <v>31796.051488000001</v>
      </c>
    </row>
    <row r="13" spans="1:5" ht="15" customHeight="1">
      <c r="A13" s="51" t="s">
        <v>53</v>
      </c>
      <c r="B13" s="100">
        <v>71908160.665999994</v>
      </c>
      <c r="C13" s="101">
        <f t="shared" si="0"/>
        <v>8.0000000000000002E-3</v>
      </c>
      <c r="D13" s="102">
        <f t="shared" si="1"/>
        <v>575265.28532799997</v>
      </c>
    </row>
    <row r="14" spans="1:5" ht="15" customHeight="1">
      <c r="A14" s="48" t="s">
        <v>54</v>
      </c>
      <c r="B14" s="97">
        <v>6099499.0259999996</v>
      </c>
      <c r="C14" s="98">
        <f t="shared" si="0"/>
        <v>8.0000000000000002E-3</v>
      </c>
      <c r="D14" s="99">
        <f t="shared" si="1"/>
        <v>48795.992207999996</v>
      </c>
    </row>
    <row r="15" spans="1:5" ht="15" customHeight="1">
      <c r="A15" s="51" t="s">
        <v>55</v>
      </c>
      <c r="B15" s="100">
        <v>20590195.028999999</v>
      </c>
      <c r="C15" s="101">
        <f t="shared" si="0"/>
        <v>8.0000000000000002E-3</v>
      </c>
      <c r="D15" s="102">
        <f t="shared" si="1"/>
        <v>164721.56023199999</v>
      </c>
    </row>
    <row r="16" spans="1:5" ht="15" customHeight="1">
      <c r="A16" s="48" t="s">
        <v>56</v>
      </c>
      <c r="B16" s="97">
        <v>6001029.2170000002</v>
      </c>
      <c r="C16" s="98">
        <f t="shared" si="0"/>
        <v>8.0000000000000002E-3</v>
      </c>
      <c r="D16" s="99">
        <f t="shared" si="1"/>
        <v>48008.233736000002</v>
      </c>
    </row>
    <row r="17" spans="1:4" ht="15" customHeight="1">
      <c r="A17" s="51" t="s">
        <v>57</v>
      </c>
      <c r="B17" s="100">
        <v>42459287.906000003</v>
      </c>
      <c r="C17" s="101">
        <f t="shared" si="0"/>
        <v>8.0000000000000002E-3</v>
      </c>
      <c r="D17" s="102">
        <f t="shared" si="1"/>
        <v>339674.30324800004</v>
      </c>
    </row>
    <row r="18" spans="1:4" ht="15" customHeight="1">
      <c r="A18" s="48" t="s">
        <v>58</v>
      </c>
      <c r="B18" s="97">
        <v>23843985.173999999</v>
      </c>
      <c r="C18" s="98">
        <f t="shared" si="0"/>
        <v>8.0000000000000002E-3</v>
      </c>
      <c r="D18" s="99">
        <f t="shared" si="1"/>
        <v>190751.88139199998</v>
      </c>
    </row>
    <row r="19" spans="1:4" ht="15" customHeight="1">
      <c r="A19" s="51" t="s">
        <v>59</v>
      </c>
      <c r="B19" s="100">
        <v>21897768.397999998</v>
      </c>
      <c r="C19" s="101">
        <f t="shared" si="0"/>
        <v>8.0000000000000002E-3</v>
      </c>
      <c r="D19" s="102">
        <f t="shared" si="1"/>
        <v>175182.147184</v>
      </c>
    </row>
    <row r="20" spans="1:4" ht="15" customHeight="1">
      <c r="A20" s="48" t="s">
        <v>60</v>
      </c>
      <c r="B20" s="97">
        <v>46803403.255000003</v>
      </c>
      <c r="C20" s="98">
        <f t="shared" si="0"/>
        <v>8.0000000000000002E-3</v>
      </c>
      <c r="D20" s="99">
        <f t="shared" si="1"/>
        <v>374427.22604000004</v>
      </c>
    </row>
    <row r="21" spans="1:4" ht="15" customHeight="1">
      <c r="A21" s="51" t="s">
        <v>61</v>
      </c>
      <c r="B21" s="100">
        <v>36463639.028999999</v>
      </c>
      <c r="C21" s="101">
        <f t="shared" si="0"/>
        <v>8.0000000000000002E-3</v>
      </c>
      <c r="D21" s="102">
        <f t="shared" si="1"/>
        <v>291709.11223199998</v>
      </c>
    </row>
    <row r="22" spans="1:4" ht="15" customHeight="1">
      <c r="A22" s="48" t="s">
        <v>62</v>
      </c>
      <c r="B22" s="97">
        <v>10688953.810000001</v>
      </c>
      <c r="C22" s="98">
        <f t="shared" si="0"/>
        <v>8.0000000000000002E-3</v>
      </c>
      <c r="D22" s="99">
        <f t="shared" si="1"/>
        <v>85511.630480000007</v>
      </c>
    </row>
    <row r="23" spans="1:4" ht="15" customHeight="1">
      <c r="A23" s="51" t="s">
        <v>63</v>
      </c>
      <c r="B23" s="100">
        <v>10552065.083000001</v>
      </c>
      <c r="C23" s="101">
        <f t="shared" si="0"/>
        <v>8.0000000000000002E-3</v>
      </c>
      <c r="D23" s="102">
        <f t="shared" si="1"/>
        <v>84416.520664000011</v>
      </c>
    </row>
    <row r="24" spans="1:4" ht="15" customHeight="1">
      <c r="A24" s="48" t="s">
        <v>64</v>
      </c>
      <c r="B24" s="97">
        <v>3445363.696</v>
      </c>
      <c r="C24" s="98">
        <f t="shared" si="0"/>
        <v>8.0000000000000002E-3</v>
      </c>
      <c r="D24" s="99">
        <f t="shared" si="1"/>
        <v>27562.909567999999</v>
      </c>
    </row>
    <row r="25" spans="1:4" ht="15" customHeight="1">
      <c r="A25" s="51" t="s">
        <v>65</v>
      </c>
      <c r="B25" s="100">
        <v>78326282.583000004</v>
      </c>
      <c r="C25" s="101">
        <f t="shared" si="0"/>
        <v>8.0000000000000002E-3</v>
      </c>
      <c r="D25" s="102">
        <f t="shared" si="1"/>
        <v>626610.26066400006</v>
      </c>
    </row>
    <row r="26" spans="1:4" ht="15" customHeight="1">
      <c r="A26" s="48" t="s">
        <v>66</v>
      </c>
      <c r="B26" s="97">
        <v>39778855.261</v>
      </c>
      <c r="C26" s="98">
        <f t="shared" si="0"/>
        <v>8.0000000000000002E-3</v>
      </c>
      <c r="D26" s="99">
        <f t="shared" si="1"/>
        <v>318230.84208800003</v>
      </c>
    </row>
    <row r="27" spans="1:4" ht="15" customHeight="1">
      <c r="A27" s="51" t="s">
        <v>67</v>
      </c>
      <c r="B27" s="100">
        <v>83416241.713</v>
      </c>
      <c r="C27" s="101">
        <f t="shared" si="0"/>
        <v>8.0000000000000002E-3</v>
      </c>
      <c r="D27" s="102">
        <f t="shared" si="1"/>
        <v>667329.93370399997</v>
      </c>
    </row>
    <row r="28" spans="1:4" ht="15" customHeight="1">
      <c r="A28" s="48" t="s">
        <v>68</v>
      </c>
      <c r="B28" s="97">
        <v>37347180</v>
      </c>
      <c r="C28" s="98">
        <f t="shared" si="0"/>
        <v>8.0000000000000002E-3</v>
      </c>
      <c r="D28" s="99">
        <f t="shared" si="1"/>
        <v>298777.44</v>
      </c>
    </row>
    <row r="29" spans="1:4" ht="15" customHeight="1">
      <c r="A29" s="51" t="s">
        <v>69</v>
      </c>
      <c r="B29" s="100">
        <v>42266264.43</v>
      </c>
      <c r="C29" s="101">
        <f t="shared" si="0"/>
        <v>8.0000000000000002E-3</v>
      </c>
      <c r="D29" s="102">
        <f t="shared" si="1"/>
        <v>338130.11544000002</v>
      </c>
    </row>
    <row r="30" spans="1:4" ht="15" customHeight="1">
      <c r="A30" s="48" t="s">
        <v>70</v>
      </c>
      <c r="B30" s="97">
        <v>103347754.90000001</v>
      </c>
      <c r="C30" s="98">
        <f t="shared" si="0"/>
        <v>8.0000000000000002E-3</v>
      </c>
      <c r="D30" s="99">
        <f t="shared" si="1"/>
        <v>826782.03920000012</v>
      </c>
    </row>
    <row r="31" spans="1:4" ht="15" customHeight="1">
      <c r="A31" s="51" t="s">
        <v>71</v>
      </c>
      <c r="B31" s="100">
        <v>37050934.865000002</v>
      </c>
      <c r="C31" s="101">
        <f t="shared" si="0"/>
        <v>8.0000000000000002E-3</v>
      </c>
      <c r="D31" s="102">
        <f t="shared" si="1"/>
        <v>296407.47892000002</v>
      </c>
    </row>
    <row r="32" spans="1:4" ht="15" customHeight="1">
      <c r="A32" s="48" t="s">
        <v>72</v>
      </c>
      <c r="B32" s="97">
        <v>16258022.407</v>
      </c>
      <c r="C32" s="98">
        <f t="shared" si="0"/>
        <v>8.0000000000000002E-3</v>
      </c>
      <c r="D32" s="99">
        <f t="shared" si="1"/>
        <v>130064.179256</v>
      </c>
    </row>
    <row r="33" spans="1:4" ht="15" customHeight="1">
      <c r="A33" s="51" t="s">
        <v>73</v>
      </c>
      <c r="B33" s="100">
        <v>79784075.838</v>
      </c>
      <c r="C33" s="101">
        <f t="shared" si="0"/>
        <v>8.0000000000000002E-3</v>
      </c>
      <c r="D33" s="102">
        <f t="shared" si="1"/>
        <v>638272.60670400003</v>
      </c>
    </row>
    <row r="34" spans="1:4" ht="15" customHeight="1">
      <c r="A34" s="48" t="s">
        <v>74</v>
      </c>
      <c r="B34" s="97">
        <v>5340564</v>
      </c>
      <c r="C34" s="98">
        <f t="shared" si="0"/>
        <v>8.0000000000000002E-3</v>
      </c>
      <c r="D34" s="99">
        <f t="shared" si="1"/>
        <v>42724.512000000002</v>
      </c>
    </row>
    <row r="35" spans="1:4" s="54" customFormat="1" ht="18.75" customHeight="1">
      <c r="A35" s="103" t="s">
        <v>75</v>
      </c>
      <c r="B35" s="104">
        <f>SUM(B9:B34)</f>
        <v>1348109903.6590002</v>
      </c>
      <c r="C35" s="105">
        <v>8.0000000000000002E-3</v>
      </c>
      <c r="D35" s="106">
        <f>SUM(D9:D34)</f>
        <v>10784879.229272</v>
      </c>
    </row>
    <row r="37" spans="1:4">
      <c r="B37" s="107"/>
    </row>
  </sheetData>
  <conditionalFormatting sqref="D9:D34 E1">
    <cfRule type="expression" dxfId="10" priority="1" stopIfTrue="1">
      <formula>ISBLANK(D1)</formula>
    </cfRule>
  </conditionalFormatting>
  <conditionalFormatting sqref="B9:C34 C35">
    <cfRule type="expression" dxfId="9" priority="2" stopIfTrue="1">
      <formula>ISBLANK(B9)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5" orientation="landscape" r:id="rId1"/>
  <headerFooter>
    <oddHeader>&amp;L&amp;F&amp;R&amp;A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G35"/>
  <sheetViews>
    <sheetView showGridLines="0" workbookViewId="0">
      <selection activeCell="A4" sqref="A4"/>
    </sheetView>
  </sheetViews>
  <sheetFormatPr baseColWidth="10" defaultColWidth="9.140625" defaultRowHeight="12.75"/>
  <cols>
    <col min="1" max="1" width="16.28515625" style="1" customWidth="1"/>
    <col min="2" max="3" width="22" style="1" customWidth="1"/>
    <col min="4" max="4" width="21.85546875" style="1" customWidth="1"/>
    <col min="5" max="5" width="6.85546875" style="1" customWidth="1"/>
    <col min="6" max="6" width="16.85546875" style="1" customWidth="1"/>
    <col min="7" max="7" width="9.140625" style="1" customWidth="1"/>
    <col min="8" max="16384" width="9.140625" style="1"/>
  </cols>
  <sheetData>
    <row r="1" spans="1:7" ht="27.75" customHeight="1">
      <c r="A1" s="108" t="s">
        <v>84</v>
      </c>
      <c r="B1" s="109"/>
      <c r="C1" s="109"/>
      <c r="D1" s="19">
        <v>2007</v>
      </c>
      <c r="E1" s="109"/>
    </row>
    <row r="2" spans="1:7" ht="15.75" customHeight="1">
      <c r="A2" s="83" t="str">
        <f>Info!A4</f>
        <v>Referenzjahr 2013</v>
      </c>
      <c r="B2" s="110"/>
      <c r="C2" s="64"/>
      <c r="D2" s="60"/>
      <c r="E2" s="60"/>
    </row>
    <row r="3" spans="1:7">
      <c r="D3" s="21" t="str">
        <f>Info!$C$28</f>
        <v>FA_2013_20120910</v>
      </c>
      <c r="G3" s="21"/>
    </row>
    <row r="4" spans="1:7" s="22" customFormat="1">
      <c r="A4" s="86" t="s">
        <v>24</v>
      </c>
      <c r="B4" s="25" t="s">
        <v>78</v>
      </c>
      <c r="C4" s="25" t="s">
        <v>25</v>
      </c>
      <c r="D4" s="87" t="s">
        <v>26</v>
      </c>
    </row>
    <row r="5" spans="1:7" s="27" customFormat="1" ht="11.25" customHeight="1">
      <c r="A5" s="88" t="s">
        <v>33</v>
      </c>
      <c r="B5" s="32"/>
      <c r="C5" s="32"/>
      <c r="D5" s="89" t="s">
        <v>85</v>
      </c>
    </row>
    <row r="6" spans="1:7" ht="56.25" customHeight="1">
      <c r="A6" s="111"/>
      <c r="B6" s="112" t="s">
        <v>86</v>
      </c>
      <c r="C6" s="112" t="s">
        <v>87</v>
      </c>
      <c r="D6" s="113" t="s">
        <v>88</v>
      </c>
    </row>
    <row r="7" spans="1:7" s="39" customFormat="1" ht="11.25" customHeight="1">
      <c r="A7" s="91" t="s">
        <v>43</v>
      </c>
      <c r="B7" s="42" t="s">
        <v>44</v>
      </c>
      <c r="C7" s="42" t="s">
        <v>44</v>
      </c>
      <c r="D7" s="114"/>
    </row>
    <row r="8" spans="1:7" s="115" customFormat="1">
      <c r="A8" s="93" t="s">
        <v>46</v>
      </c>
      <c r="B8" s="41" t="s">
        <v>47</v>
      </c>
      <c r="C8" s="41" t="s">
        <v>47</v>
      </c>
      <c r="D8" s="43" t="s">
        <v>47</v>
      </c>
      <c r="F8" s="116" t="s">
        <v>89</v>
      </c>
      <c r="G8" s="117"/>
    </row>
    <row r="9" spans="1:7">
      <c r="A9" s="44" t="s">
        <v>49</v>
      </c>
      <c r="B9" s="45">
        <v>12595646.5</v>
      </c>
      <c r="C9" s="45">
        <v>579421.48840000003</v>
      </c>
      <c r="D9" s="118">
        <f t="shared" ref="D9:D34" si="0">B9+C9</f>
        <v>13175067.988399999</v>
      </c>
      <c r="F9" s="119" t="s">
        <v>90</v>
      </c>
      <c r="G9" s="120">
        <v>2.7E-2</v>
      </c>
    </row>
    <row r="10" spans="1:7">
      <c r="A10" s="48" t="s">
        <v>50</v>
      </c>
      <c r="B10" s="49">
        <v>5841699.9000000004</v>
      </c>
      <c r="C10" s="49">
        <v>79409.137799999997</v>
      </c>
      <c r="D10" s="121">
        <f t="shared" si="0"/>
        <v>5921109.0378</v>
      </c>
      <c r="F10" s="119" t="s">
        <v>91</v>
      </c>
      <c r="G10" s="120">
        <v>8.7999999999999995E-2</v>
      </c>
    </row>
    <row r="11" spans="1:7">
      <c r="A11" s="51" t="s">
        <v>51</v>
      </c>
      <c r="B11" s="52">
        <v>1610501.2</v>
      </c>
      <c r="C11" s="52">
        <v>148441.73310000001</v>
      </c>
      <c r="D11" s="122">
        <f t="shared" si="0"/>
        <v>1758942.9331</v>
      </c>
      <c r="F11" s="119" t="s">
        <v>92</v>
      </c>
      <c r="G11" s="120">
        <v>0.125</v>
      </c>
    </row>
    <row r="12" spans="1:7">
      <c r="A12" s="48" t="s">
        <v>52</v>
      </c>
      <c r="B12" s="49">
        <v>134456.5</v>
      </c>
      <c r="C12" s="49">
        <v>4279.9094999999998</v>
      </c>
      <c r="D12" s="121">
        <f t="shared" si="0"/>
        <v>138736.40950000001</v>
      </c>
      <c r="F12" s="123" t="s">
        <v>93</v>
      </c>
      <c r="G12" s="124">
        <v>1</v>
      </c>
    </row>
    <row r="13" spans="1:7">
      <c r="A13" s="51" t="s">
        <v>53</v>
      </c>
      <c r="B13" s="52">
        <v>988442</v>
      </c>
      <c r="C13" s="52">
        <v>256322.86919999999</v>
      </c>
      <c r="D13" s="122">
        <f t="shared" si="0"/>
        <v>1244764.8692000001</v>
      </c>
    </row>
    <row r="14" spans="1:7">
      <c r="A14" s="48" t="s">
        <v>54</v>
      </c>
      <c r="B14" s="49">
        <v>148054.79999999999</v>
      </c>
      <c r="C14" s="49">
        <v>17190.828699999998</v>
      </c>
      <c r="D14" s="121">
        <f t="shared" si="0"/>
        <v>165245.6287</v>
      </c>
    </row>
    <row r="15" spans="1:7">
      <c r="A15" s="51" t="s">
        <v>55</v>
      </c>
      <c r="B15" s="52">
        <v>176858.3</v>
      </c>
      <c r="C15" s="52">
        <v>20476.235799999999</v>
      </c>
      <c r="D15" s="122">
        <f t="shared" si="0"/>
        <v>197334.53579999998</v>
      </c>
    </row>
    <row r="16" spans="1:7">
      <c r="A16" s="48" t="s">
        <v>56</v>
      </c>
      <c r="B16" s="49">
        <v>123514.4</v>
      </c>
      <c r="C16" s="49">
        <v>36524.351199999997</v>
      </c>
      <c r="D16" s="121">
        <f t="shared" si="0"/>
        <v>160038.7512</v>
      </c>
    </row>
    <row r="17" spans="1:4">
      <c r="A17" s="51" t="s">
        <v>57</v>
      </c>
      <c r="B17" s="52">
        <v>1868773</v>
      </c>
      <c r="C17" s="52">
        <v>1701654.5031000001</v>
      </c>
      <c r="D17" s="122">
        <f t="shared" si="0"/>
        <v>3570427.5031000003</v>
      </c>
    </row>
    <row r="18" spans="1:4">
      <c r="A18" s="48" t="s">
        <v>58</v>
      </c>
      <c r="B18" s="49">
        <v>1041154.2</v>
      </c>
      <c r="C18" s="49">
        <v>153339.7347</v>
      </c>
      <c r="D18" s="121">
        <f t="shared" si="0"/>
        <v>1194493.9346999999</v>
      </c>
    </row>
    <row r="19" spans="1:4">
      <c r="A19" s="51" t="s">
        <v>59</v>
      </c>
      <c r="B19" s="52">
        <v>1443352.5</v>
      </c>
      <c r="C19" s="52">
        <v>23099.5134</v>
      </c>
      <c r="D19" s="122">
        <f t="shared" si="0"/>
        <v>1466452.0134000001</v>
      </c>
    </row>
    <row r="20" spans="1:4">
      <c r="A20" s="48" t="s">
        <v>60</v>
      </c>
      <c r="B20" s="49">
        <v>2003592.1</v>
      </c>
      <c r="C20" s="49">
        <v>2025422.3293999999</v>
      </c>
      <c r="D20" s="121">
        <f t="shared" si="0"/>
        <v>4029014.4293999998</v>
      </c>
    </row>
    <row r="21" spans="1:4">
      <c r="A21" s="51" t="s">
        <v>61</v>
      </c>
      <c r="B21" s="52">
        <v>940250.1</v>
      </c>
      <c r="C21" s="52">
        <v>183831.09570000001</v>
      </c>
      <c r="D21" s="122">
        <f t="shared" si="0"/>
        <v>1124081.1957</v>
      </c>
    </row>
    <row r="22" spans="1:4">
      <c r="A22" s="48" t="s">
        <v>62</v>
      </c>
      <c r="B22" s="49">
        <v>543292.6</v>
      </c>
      <c r="C22" s="49">
        <v>237723.1765</v>
      </c>
      <c r="D22" s="121">
        <f t="shared" si="0"/>
        <v>781015.77649999992</v>
      </c>
    </row>
    <row r="23" spans="1:4">
      <c r="A23" s="51" t="s">
        <v>63</v>
      </c>
      <c r="B23" s="52">
        <v>222074.1</v>
      </c>
      <c r="C23" s="52">
        <v>8127.6346999999996</v>
      </c>
      <c r="D23" s="122">
        <f t="shared" si="0"/>
        <v>230201.7347</v>
      </c>
    </row>
    <row r="24" spans="1:4">
      <c r="A24" s="48" t="s">
        <v>64</v>
      </c>
      <c r="B24" s="49">
        <v>64707.6</v>
      </c>
      <c r="C24" s="49">
        <v>5282.4187000000002</v>
      </c>
      <c r="D24" s="121">
        <f t="shared" si="0"/>
        <v>69990.018700000001</v>
      </c>
    </row>
    <row r="25" spans="1:4">
      <c r="A25" s="51" t="s">
        <v>65</v>
      </c>
      <c r="B25" s="52">
        <v>2593885</v>
      </c>
      <c r="C25" s="52">
        <v>211161.47260000001</v>
      </c>
      <c r="D25" s="122">
        <f t="shared" si="0"/>
        <v>2805046.4726</v>
      </c>
    </row>
    <row r="26" spans="1:4">
      <c r="A26" s="48" t="s">
        <v>66</v>
      </c>
      <c r="B26" s="49">
        <v>656856.19999999995</v>
      </c>
      <c r="C26" s="49">
        <v>31388.396499999999</v>
      </c>
      <c r="D26" s="121">
        <f t="shared" si="0"/>
        <v>688244.59649999999</v>
      </c>
    </row>
    <row r="27" spans="1:4">
      <c r="A27" s="51" t="s">
        <v>67</v>
      </c>
      <c r="B27" s="52">
        <v>3328321.7</v>
      </c>
      <c r="C27" s="52">
        <v>45741.625399999997</v>
      </c>
      <c r="D27" s="122">
        <f t="shared" si="0"/>
        <v>3374063.3254</v>
      </c>
    </row>
    <row r="28" spans="1:4">
      <c r="A28" s="48" t="s">
        <v>68</v>
      </c>
      <c r="B28" s="49">
        <v>1244477.3</v>
      </c>
      <c r="C28" s="49">
        <v>16831.335899999998</v>
      </c>
      <c r="D28" s="121">
        <f t="shared" si="0"/>
        <v>1261308.6359000001</v>
      </c>
    </row>
    <row r="29" spans="1:4">
      <c r="A29" s="51" t="s">
        <v>69</v>
      </c>
      <c r="B29" s="52">
        <v>2644719.1</v>
      </c>
      <c r="C29" s="52">
        <v>402112.0477</v>
      </c>
      <c r="D29" s="122">
        <f t="shared" si="0"/>
        <v>3046831.1477000001</v>
      </c>
    </row>
    <row r="30" spans="1:4">
      <c r="A30" s="48" t="s">
        <v>70</v>
      </c>
      <c r="B30" s="49">
        <v>4090681.4</v>
      </c>
      <c r="C30" s="49">
        <v>2779067.2672624998</v>
      </c>
      <c r="D30" s="121">
        <f t="shared" si="0"/>
        <v>6869748.6672625002</v>
      </c>
    </row>
    <row r="31" spans="1:4">
      <c r="A31" s="51" t="s">
        <v>71</v>
      </c>
      <c r="B31" s="52">
        <v>850451.8</v>
      </c>
      <c r="C31" s="52">
        <v>3777.8352</v>
      </c>
      <c r="D31" s="122">
        <f t="shared" si="0"/>
        <v>854229.63520000002</v>
      </c>
    </row>
    <row r="32" spans="1:4">
      <c r="A32" s="48" t="s">
        <v>72</v>
      </c>
      <c r="B32" s="49">
        <v>1654081.1</v>
      </c>
      <c r="C32" s="49">
        <v>450051.36050000001</v>
      </c>
      <c r="D32" s="121">
        <f t="shared" si="0"/>
        <v>2104132.4605</v>
      </c>
    </row>
    <row r="33" spans="1:6">
      <c r="A33" s="51" t="s">
        <v>73</v>
      </c>
      <c r="B33" s="52">
        <v>4690113</v>
      </c>
      <c r="C33" s="52">
        <v>1078412.023</v>
      </c>
      <c r="D33" s="122">
        <f t="shared" si="0"/>
        <v>5768525.023</v>
      </c>
    </row>
    <row r="34" spans="1:6">
      <c r="A34" s="125" t="s">
        <v>74</v>
      </c>
      <c r="B34" s="49">
        <v>309520</v>
      </c>
      <c r="C34" s="49">
        <v>17557.5409</v>
      </c>
      <c r="D34" s="121">
        <f t="shared" si="0"/>
        <v>327077.54090000002</v>
      </c>
    </row>
    <row r="35" spans="1:6" s="54" customFormat="1">
      <c r="A35" s="55" t="s">
        <v>75</v>
      </c>
      <c r="B35" s="126">
        <f>SUM(B9:B34)</f>
        <v>51809476.399999999</v>
      </c>
      <c r="C35" s="126">
        <f>SUM(C9:C34)</f>
        <v>10516647.864862502</v>
      </c>
      <c r="D35" s="57">
        <f>SUM(D9:D34)</f>
        <v>62326124.264862508</v>
      </c>
      <c r="F35" s="1"/>
    </row>
  </sheetData>
  <conditionalFormatting sqref="G9:G12 B6:C34 A6">
    <cfRule type="expression" dxfId="8" priority="1" stopIfTrue="1">
      <formula>ISBLANK(A1073741823)</formula>
    </cfRule>
  </conditionalFormatting>
  <conditionalFormatting sqref="G9:G12 B9:C34">
    <cfRule type="expression" dxfId="7" priority="2" stopIfTrue="1">
      <formula>ISBLANK(B9)</formula>
    </cfRule>
  </conditionalFormatting>
  <conditionalFormatting sqref="D1">
    <cfRule type="expression" dxfId="6" priority="3" stopIfTrue="1">
      <formula>ISBLANK(D1)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2" orientation="landscape" r:id="rId1"/>
  <headerFooter>
    <oddHeader>&amp;L&amp;F&amp;R&amp;A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I33"/>
  <sheetViews>
    <sheetView showGridLines="0" workbookViewId="0"/>
  </sheetViews>
  <sheetFormatPr baseColWidth="10" defaultColWidth="9.140625" defaultRowHeight="12.75"/>
  <cols>
    <col min="1" max="1" width="1.42578125" style="1" customWidth="1"/>
    <col min="2" max="2" width="16.7109375" style="1" customWidth="1"/>
    <col min="3" max="5" width="16.42578125" style="1" customWidth="1"/>
    <col min="6" max="6" width="21.5703125" style="1" customWidth="1"/>
    <col min="7" max="7" width="19.85546875" style="1" customWidth="1"/>
    <col min="8" max="8" width="14" style="1" customWidth="1"/>
    <col min="9" max="9" width="18.85546875" style="1" customWidth="1"/>
  </cols>
  <sheetData>
    <row r="1" spans="1:9" ht="28.5" customHeight="1">
      <c r="A1" s="15"/>
      <c r="B1" s="16" t="s">
        <v>12</v>
      </c>
      <c r="C1" s="127"/>
      <c r="D1" s="19">
        <v>2007</v>
      </c>
      <c r="E1" s="20" t="str">
        <f>Info!A4</f>
        <v>Referenzjahr 2013</v>
      </c>
      <c r="I1" s="21" t="str">
        <f>Info!$C$28</f>
        <v>FA_2013_20120910</v>
      </c>
    </row>
    <row r="2" spans="1:9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9">
      <c r="A3" s="129"/>
      <c r="B3" s="88" t="s">
        <v>33</v>
      </c>
      <c r="C3" s="30"/>
      <c r="D3" s="30"/>
      <c r="E3" s="30" t="s">
        <v>94</v>
      </c>
      <c r="F3" s="30"/>
      <c r="G3" s="30"/>
      <c r="H3" s="30" t="s">
        <v>95</v>
      </c>
      <c r="I3" s="89" t="s">
        <v>96</v>
      </c>
    </row>
    <row r="4" spans="1:9" ht="40.5" customHeight="1">
      <c r="A4" s="60"/>
      <c r="B4" s="90"/>
      <c r="C4" s="36" t="s">
        <v>97</v>
      </c>
      <c r="D4" s="36" t="s">
        <v>98</v>
      </c>
      <c r="E4" s="36" t="s">
        <v>99</v>
      </c>
      <c r="F4" s="36" t="s">
        <v>100</v>
      </c>
      <c r="G4" s="36" t="s">
        <v>101</v>
      </c>
      <c r="H4" s="36" t="s">
        <v>102</v>
      </c>
      <c r="I4" s="38" t="s">
        <v>103</v>
      </c>
    </row>
    <row r="5" spans="1:9">
      <c r="A5" s="60"/>
      <c r="B5" s="91" t="s">
        <v>43</v>
      </c>
      <c r="C5" s="42" t="s">
        <v>44</v>
      </c>
      <c r="D5" s="42" t="s">
        <v>44</v>
      </c>
      <c r="E5" s="42"/>
      <c r="F5" s="42" t="s">
        <v>44</v>
      </c>
      <c r="G5" s="42" t="s">
        <v>104</v>
      </c>
      <c r="H5" s="42"/>
      <c r="I5" s="92"/>
    </row>
    <row r="6" spans="1:9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1"/>
      <c r="I6" s="43" t="s">
        <v>47</v>
      </c>
    </row>
    <row r="7" spans="1:9">
      <c r="A7" s="60"/>
      <c r="B7" s="44" t="s">
        <v>49</v>
      </c>
      <c r="C7" s="45">
        <v>19763.786</v>
      </c>
      <c r="D7" s="45">
        <v>9424.5780500000001</v>
      </c>
      <c r="E7" s="130">
        <f t="shared" ref="E7:E32" si="0">D7-C7</f>
        <v>-10339.20795</v>
      </c>
      <c r="F7" s="45">
        <v>3527359.1163142901</v>
      </c>
      <c r="G7" s="130">
        <f>NP!J7+QS!C7+JP!D9</f>
        <v>47896828.448466808</v>
      </c>
      <c r="H7" s="131">
        <f t="shared" ref="H7:H33" si="1">G7/F7</f>
        <v>13.57866519089041</v>
      </c>
      <c r="I7" s="132">
        <f t="shared" ref="I7:I32" si="2">E7*H7</f>
        <v>-140392.64309204239</v>
      </c>
    </row>
    <row r="8" spans="1:9">
      <c r="A8" s="60"/>
      <c r="B8" s="48" t="s">
        <v>50</v>
      </c>
      <c r="C8" s="49">
        <v>5908.9219999999996</v>
      </c>
      <c r="D8" s="49">
        <v>7061.9961499999999</v>
      </c>
      <c r="E8" s="133">
        <f t="shared" si="0"/>
        <v>1153.0741500000004</v>
      </c>
      <c r="F8" s="49">
        <v>1195362.0900000001</v>
      </c>
      <c r="G8" s="133">
        <f>NP!J8+QS!C8+JP!D10</f>
        <v>21540480.03297523</v>
      </c>
      <c r="H8" s="134">
        <f t="shared" si="1"/>
        <v>18.020046154362507</v>
      </c>
      <c r="I8" s="135">
        <f t="shared" si="2"/>
        <v>20778.449402402322</v>
      </c>
    </row>
    <row r="9" spans="1:9">
      <c r="A9" s="60"/>
      <c r="B9" s="51" t="s">
        <v>51</v>
      </c>
      <c r="C9" s="52">
        <v>2115.8780000000002</v>
      </c>
      <c r="D9" s="52">
        <v>2271.79045</v>
      </c>
      <c r="E9" s="136">
        <f t="shared" si="0"/>
        <v>155.91244999999981</v>
      </c>
      <c r="F9" s="52">
        <v>455000.958428571</v>
      </c>
      <c r="G9" s="136">
        <f>NP!J9+QS!C9+JP!D11</f>
        <v>7918471.5618833955</v>
      </c>
      <c r="H9" s="137">
        <f t="shared" si="1"/>
        <v>17.403197543212404</v>
      </c>
      <c r="I9" s="138">
        <f t="shared" si="2"/>
        <v>2713.3751667962233</v>
      </c>
    </row>
    <row r="10" spans="1:9">
      <c r="A10" s="60"/>
      <c r="B10" s="48" t="s">
        <v>52</v>
      </c>
      <c r="C10" s="49">
        <v>173.77205000000001</v>
      </c>
      <c r="D10" s="49">
        <v>420.4375</v>
      </c>
      <c r="E10" s="133">
        <f t="shared" si="0"/>
        <v>246.66544999999999</v>
      </c>
      <c r="F10" s="49">
        <v>26250.776114285702</v>
      </c>
      <c r="G10" s="133">
        <f>NP!J10+QS!C10+JP!D12</f>
        <v>596973.84427700005</v>
      </c>
      <c r="H10" s="134">
        <f t="shared" si="1"/>
        <v>22.741188362508119</v>
      </c>
      <c r="I10" s="135">
        <f t="shared" si="2"/>
        <v>5609.4654609728277</v>
      </c>
    </row>
    <row r="11" spans="1:9">
      <c r="A11" s="60"/>
      <c r="B11" s="51" t="s">
        <v>53</v>
      </c>
      <c r="C11" s="52">
        <v>2678.4447500000001</v>
      </c>
      <c r="D11" s="52">
        <v>1078.4254000000001</v>
      </c>
      <c r="E11" s="136">
        <f t="shared" si="0"/>
        <v>-1600.01935</v>
      </c>
      <c r="F11" s="52">
        <v>512662.967</v>
      </c>
      <c r="G11" s="136">
        <f>NP!J11+QS!C11+JP!D13</f>
        <v>6137892.3800069019</v>
      </c>
      <c r="H11" s="137">
        <f t="shared" si="1"/>
        <v>11.972568285797211</v>
      </c>
      <c r="I11" s="138">
        <f t="shared" si="2"/>
        <v>-19156.340926471868</v>
      </c>
    </row>
    <row r="12" spans="1:9">
      <c r="A12" s="60"/>
      <c r="B12" s="48" t="s">
        <v>54</v>
      </c>
      <c r="C12" s="49">
        <v>218.49080000000001</v>
      </c>
      <c r="D12" s="49">
        <v>486.06630000000001</v>
      </c>
      <c r="E12" s="133">
        <f t="shared" si="0"/>
        <v>267.57550000000003</v>
      </c>
      <c r="F12" s="49">
        <v>38072.836485714302</v>
      </c>
      <c r="G12" s="133">
        <f>NP!J12+QS!C12+JP!D14</f>
        <v>778998.70193686383</v>
      </c>
      <c r="H12" s="134">
        <f t="shared" si="1"/>
        <v>20.460747709962714</v>
      </c>
      <c r="I12" s="135">
        <f t="shared" si="2"/>
        <v>5474.7947988671285</v>
      </c>
    </row>
    <row r="13" spans="1:9">
      <c r="A13" s="60"/>
      <c r="B13" s="51" t="s">
        <v>55</v>
      </c>
      <c r="C13" s="52">
        <v>105.152</v>
      </c>
      <c r="D13" s="52">
        <v>543.84685000000002</v>
      </c>
      <c r="E13" s="136">
        <f t="shared" si="0"/>
        <v>438.69485000000003</v>
      </c>
      <c r="F13" s="52">
        <v>106841.50064285701</v>
      </c>
      <c r="G13" s="136">
        <f>NP!J13+QS!C13+JP!D15</f>
        <v>1338566.3127834573</v>
      </c>
      <c r="H13" s="137">
        <f t="shared" si="1"/>
        <v>12.528524072850043</v>
      </c>
      <c r="I13" s="138">
        <f t="shared" si="2"/>
        <v>5496.1989888603393</v>
      </c>
    </row>
    <row r="14" spans="1:9">
      <c r="A14" s="60"/>
      <c r="B14" s="48" t="s">
        <v>56</v>
      </c>
      <c r="C14" s="49">
        <v>153.25</v>
      </c>
      <c r="D14" s="49">
        <v>302.0566</v>
      </c>
      <c r="E14" s="133">
        <f t="shared" si="0"/>
        <v>148.8066</v>
      </c>
      <c r="F14" s="49">
        <v>47946.563428571397</v>
      </c>
      <c r="G14" s="133">
        <f>NP!J14+QS!C14+JP!D16</f>
        <v>717593.11628655996</v>
      </c>
      <c r="H14" s="134">
        <f t="shared" si="1"/>
        <v>14.966518243911214</v>
      </c>
      <c r="I14" s="135">
        <f t="shared" si="2"/>
        <v>2227.1166937143985</v>
      </c>
    </row>
    <row r="15" spans="1:9">
      <c r="A15" s="60"/>
      <c r="B15" s="51" t="s">
        <v>57</v>
      </c>
      <c r="C15" s="52">
        <v>1659.4780000000001</v>
      </c>
      <c r="D15" s="52">
        <v>1241.5925500000001</v>
      </c>
      <c r="E15" s="136">
        <f t="shared" si="0"/>
        <v>-417.88544999999999</v>
      </c>
      <c r="F15" s="52">
        <v>1286451.74221429</v>
      </c>
      <c r="G15" s="136">
        <f>NP!J15+QS!C15+JP!D17</f>
        <v>8084972.8681341996</v>
      </c>
      <c r="H15" s="137">
        <f t="shared" si="1"/>
        <v>6.2847074653714063</v>
      </c>
      <c r="I15" s="138">
        <f t="shared" si="2"/>
        <v>-2626.2878072850895</v>
      </c>
    </row>
    <row r="16" spans="1:9">
      <c r="A16" s="60"/>
      <c r="B16" s="48" t="s">
        <v>58</v>
      </c>
      <c r="C16" s="49">
        <v>3204.30755</v>
      </c>
      <c r="D16" s="49">
        <v>2007.98415</v>
      </c>
      <c r="E16" s="133">
        <f t="shared" si="0"/>
        <v>-1196.3234</v>
      </c>
      <c r="F16" s="49">
        <v>354940.336642857</v>
      </c>
      <c r="G16" s="133">
        <f>NP!J16+QS!C16+JP!D18</f>
        <v>5439172.4759796886</v>
      </c>
      <c r="H16" s="134">
        <f t="shared" si="1"/>
        <v>15.324188080242385</v>
      </c>
      <c r="I16" s="135">
        <f t="shared" si="2"/>
        <v>-18332.684786395042</v>
      </c>
    </row>
    <row r="17" spans="1:9">
      <c r="A17" s="60"/>
      <c r="B17" s="51" t="s">
        <v>59</v>
      </c>
      <c r="C17" s="52">
        <v>2484.0495500000002</v>
      </c>
      <c r="D17" s="52">
        <v>2821.4393</v>
      </c>
      <c r="E17" s="136">
        <f t="shared" si="0"/>
        <v>337.38974999999982</v>
      </c>
      <c r="F17" s="52">
        <v>318736.02308571403</v>
      </c>
      <c r="G17" s="136">
        <f>NP!J17+QS!C17+JP!D19</f>
        <v>5854956.850403538</v>
      </c>
      <c r="H17" s="137">
        <f t="shared" si="1"/>
        <v>18.369297557650178</v>
      </c>
      <c r="I17" s="138">
        <f t="shared" si="2"/>
        <v>6197.6127106512013</v>
      </c>
    </row>
    <row r="18" spans="1:9">
      <c r="A18" s="60"/>
      <c r="B18" s="48" t="s">
        <v>60</v>
      </c>
      <c r="C18" s="49">
        <v>6549.8441000000003</v>
      </c>
      <c r="D18" s="49">
        <v>4048.0785500000002</v>
      </c>
      <c r="E18" s="133">
        <f t="shared" si="0"/>
        <v>-2501.7655500000001</v>
      </c>
      <c r="F18" s="49">
        <v>795588.66228571394</v>
      </c>
      <c r="G18" s="133">
        <f>NP!J18+QS!C18+JP!D20</f>
        <v>8846451.7248693593</v>
      </c>
      <c r="H18" s="134">
        <f t="shared" si="1"/>
        <v>11.119378825049669</v>
      </c>
      <c r="I18" s="135">
        <f t="shared" si="2"/>
        <v>-27818.078881908739</v>
      </c>
    </row>
    <row r="19" spans="1:9">
      <c r="A19" s="60"/>
      <c r="B19" s="51" t="s">
        <v>61</v>
      </c>
      <c r="C19" s="52">
        <v>4593.2120500000001</v>
      </c>
      <c r="D19" s="52">
        <v>1949.3878999999999</v>
      </c>
      <c r="E19" s="136">
        <f t="shared" si="0"/>
        <v>-2643.8241500000004</v>
      </c>
      <c r="F19" s="52">
        <v>520078.71649999998</v>
      </c>
      <c r="G19" s="136">
        <f>NP!J19+QS!C19+JP!D21</f>
        <v>7684981.086467186</v>
      </c>
      <c r="H19" s="137">
        <f t="shared" si="1"/>
        <v>14.776572935314853</v>
      </c>
      <c r="I19" s="138">
        <f t="shared" si="2"/>
        <v>-39066.660380621805</v>
      </c>
    </row>
    <row r="20" spans="1:9">
      <c r="A20" s="60"/>
      <c r="B20" s="48" t="s">
        <v>62</v>
      </c>
      <c r="C20" s="49">
        <v>337.86200000000002</v>
      </c>
      <c r="D20" s="49">
        <v>474.16705000000002</v>
      </c>
      <c r="E20" s="133">
        <f t="shared" si="0"/>
        <v>136.30504999999999</v>
      </c>
      <c r="F20" s="49">
        <v>210652.85257142899</v>
      </c>
      <c r="G20" s="133">
        <f>NP!J20+QS!C20+JP!D22</f>
        <v>2154002.2949622227</v>
      </c>
      <c r="H20" s="134">
        <f t="shared" si="1"/>
        <v>10.22536494838984</v>
      </c>
      <c r="I20" s="135">
        <f t="shared" si="2"/>
        <v>1393.7688805585246</v>
      </c>
    </row>
    <row r="21" spans="1:9">
      <c r="A21" s="60"/>
      <c r="B21" s="51" t="s">
        <v>63</v>
      </c>
      <c r="C21" s="52">
        <v>827.21400000000006</v>
      </c>
      <c r="D21" s="52">
        <v>649.10749999999996</v>
      </c>
      <c r="E21" s="136">
        <f t="shared" si="0"/>
        <v>-178.1065000000001</v>
      </c>
      <c r="F21" s="52">
        <v>63698.034728571402</v>
      </c>
      <c r="G21" s="136">
        <f>NP!J21+QS!C21+JP!D23</f>
        <v>1140015.8663986099</v>
      </c>
      <c r="H21" s="137">
        <f t="shared" si="1"/>
        <v>17.897190568852231</v>
      </c>
      <c r="I21" s="138">
        <f t="shared" si="2"/>
        <v>-3187.6059720512817</v>
      </c>
    </row>
    <row r="22" spans="1:9">
      <c r="A22" s="60"/>
      <c r="B22" s="48" t="s">
        <v>64</v>
      </c>
      <c r="C22" s="49">
        <v>39.310650000000003</v>
      </c>
      <c r="D22" s="49">
        <v>69.756</v>
      </c>
      <c r="E22" s="133">
        <f t="shared" si="0"/>
        <v>30.445349999999998</v>
      </c>
      <c r="F22" s="49">
        <v>20418.1497857143</v>
      </c>
      <c r="G22" s="133">
        <f>NP!J22+QS!C22+JP!D24</f>
        <v>356838.18000805739</v>
      </c>
      <c r="H22" s="134">
        <f t="shared" si="1"/>
        <v>17.476518869389512</v>
      </c>
      <c r="I22" s="135">
        <f t="shared" si="2"/>
        <v>532.07873376016789</v>
      </c>
    </row>
    <row r="23" spans="1:9">
      <c r="A23" s="60"/>
      <c r="B23" s="51" t="s">
        <v>65</v>
      </c>
      <c r="C23" s="52">
        <v>2650.4169999999999</v>
      </c>
      <c r="D23" s="52">
        <v>4169.9054999999998</v>
      </c>
      <c r="E23" s="136">
        <f t="shared" si="0"/>
        <v>1519.4884999999999</v>
      </c>
      <c r="F23" s="52">
        <v>535467.61778571398</v>
      </c>
      <c r="G23" s="136">
        <f>NP!J23+QS!C23+JP!D25</f>
        <v>10373324.516648501</v>
      </c>
      <c r="H23" s="137">
        <f t="shared" si="1"/>
        <v>19.372459084537486</v>
      </c>
      <c r="I23" s="138">
        <f t="shared" si="2"/>
        <v>29436.228795675237</v>
      </c>
    </row>
    <row r="24" spans="1:9">
      <c r="A24" s="60"/>
      <c r="B24" s="48" t="s">
        <v>66</v>
      </c>
      <c r="C24" s="49">
        <v>447.03300000000002</v>
      </c>
      <c r="D24" s="49">
        <v>4073.1839</v>
      </c>
      <c r="E24" s="133">
        <f t="shared" si="0"/>
        <v>3626.1509000000001</v>
      </c>
      <c r="F24" s="49">
        <v>236517.18372857099</v>
      </c>
      <c r="G24" s="133">
        <f>NP!J24+QS!C24+JP!D26</f>
        <v>4112890.7552908994</v>
      </c>
      <c r="H24" s="134">
        <f t="shared" si="1"/>
        <v>17.38939509786691</v>
      </c>
      <c r="I24" s="135">
        <f t="shared" si="2"/>
        <v>63056.570684585684</v>
      </c>
    </row>
    <row r="25" spans="1:9">
      <c r="A25" s="60"/>
      <c r="B25" s="51" t="s">
        <v>67</v>
      </c>
      <c r="C25" s="52">
        <v>3957.8407999999999</v>
      </c>
      <c r="D25" s="52">
        <v>4902.6772000000001</v>
      </c>
      <c r="E25" s="136">
        <f t="shared" si="0"/>
        <v>944.83640000000014</v>
      </c>
      <c r="F25" s="52">
        <v>765253.46149999998</v>
      </c>
      <c r="G25" s="136">
        <f>NP!J25+QS!C25+JP!D27</f>
        <v>14791838.263306729</v>
      </c>
      <c r="H25" s="137">
        <f t="shared" si="1"/>
        <v>19.329332054653804</v>
      </c>
      <c r="I25" s="138">
        <f t="shared" si="2"/>
        <v>18263.056512923707</v>
      </c>
    </row>
    <row r="26" spans="1:9">
      <c r="A26" s="60"/>
      <c r="B26" s="48" t="s">
        <v>68</v>
      </c>
      <c r="C26" s="49">
        <v>1083.0129999999999</v>
      </c>
      <c r="D26" s="49">
        <v>963.76945000000001</v>
      </c>
      <c r="E26" s="133">
        <f t="shared" si="0"/>
        <v>-119.24354999999991</v>
      </c>
      <c r="F26" s="49">
        <v>256977.62635714299</v>
      </c>
      <c r="G26" s="133">
        <f>NP!J26+QS!C26+JP!D28</f>
        <v>5313439.6818986246</v>
      </c>
      <c r="H26" s="134">
        <f t="shared" si="1"/>
        <v>20.676662623204791</v>
      </c>
      <c r="I26" s="135">
        <f t="shared" si="2"/>
        <v>-2465.5586533432497</v>
      </c>
    </row>
    <row r="27" spans="1:9">
      <c r="A27" s="60"/>
      <c r="B27" s="51" t="s">
        <v>69</v>
      </c>
      <c r="C27" s="52">
        <v>1449.43</v>
      </c>
      <c r="D27" s="52">
        <v>4629.5770000000002</v>
      </c>
      <c r="E27" s="136">
        <f t="shared" si="0"/>
        <v>3180.1469999999999</v>
      </c>
      <c r="F27" s="52">
        <v>546917.073242857</v>
      </c>
      <c r="G27" s="136">
        <f>NP!J27+QS!C27+JP!D29</f>
        <v>9615534.3963185009</v>
      </c>
      <c r="H27" s="137">
        <f t="shared" si="1"/>
        <v>17.581338866063795</v>
      </c>
      <c r="I27" s="138">
        <f t="shared" si="2"/>
        <v>55911.24205089618</v>
      </c>
    </row>
    <row r="28" spans="1:9">
      <c r="A28" s="60"/>
      <c r="B28" s="48" t="s">
        <v>70</v>
      </c>
      <c r="C28" s="49">
        <v>2678.1790000000001</v>
      </c>
      <c r="D28" s="49">
        <v>10067.0209</v>
      </c>
      <c r="E28" s="133">
        <f t="shared" si="0"/>
        <v>7388.8418999999994</v>
      </c>
      <c r="F28" s="49">
        <v>1377805.49808571</v>
      </c>
      <c r="G28" s="133">
        <f>NP!J28+QS!C28+JP!D30</f>
        <v>21986799.133884009</v>
      </c>
      <c r="H28" s="134">
        <f t="shared" si="1"/>
        <v>15.957839596686137</v>
      </c>
      <c r="I28" s="135">
        <f t="shared" si="2"/>
        <v>117909.95384547362</v>
      </c>
    </row>
    <row r="29" spans="1:9">
      <c r="A29" s="60"/>
      <c r="B29" s="51" t="s">
        <v>71</v>
      </c>
      <c r="C29" s="52">
        <v>391.61099999999999</v>
      </c>
      <c r="D29" s="52">
        <v>4286.0815499999999</v>
      </c>
      <c r="E29" s="136">
        <f t="shared" si="0"/>
        <v>3894.47055</v>
      </c>
      <c r="F29" s="52">
        <v>263321.82778571401</v>
      </c>
      <c r="G29" s="136">
        <f>NP!J29+QS!C29+JP!D31</f>
        <v>5633544.2201244645</v>
      </c>
      <c r="H29" s="137">
        <f t="shared" si="1"/>
        <v>21.394140650994299</v>
      </c>
      <c r="I29" s="138">
        <f t="shared" si="2"/>
        <v>83318.850707855119</v>
      </c>
    </row>
    <row r="30" spans="1:9">
      <c r="A30" s="60"/>
      <c r="B30" s="48" t="s">
        <v>72</v>
      </c>
      <c r="C30" s="49">
        <v>4761.3670000000002</v>
      </c>
      <c r="D30" s="49">
        <v>1295.1224999999999</v>
      </c>
      <c r="E30" s="133">
        <f t="shared" si="0"/>
        <v>-3466.2445000000002</v>
      </c>
      <c r="F30" s="49">
        <v>350990.74151428603</v>
      </c>
      <c r="G30" s="133">
        <f>NP!J30+QS!C30+JP!D32</f>
        <v>5024768.5378347039</v>
      </c>
      <c r="H30" s="134">
        <f t="shared" si="1"/>
        <v>14.315957498355226</v>
      </c>
      <c r="I30" s="135">
        <f t="shared" si="2"/>
        <v>-49622.608940907565</v>
      </c>
    </row>
    <row r="31" spans="1:9">
      <c r="A31" s="60"/>
      <c r="B31" s="51" t="s">
        <v>73</v>
      </c>
      <c r="C31" s="52">
        <v>6650.4260999999997</v>
      </c>
      <c r="D31" s="52">
        <v>5322.9481500000002</v>
      </c>
      <c r="E31" s="136">
        <f t="shared" si="0"/>
        <v>-1327.4779499999995</v>
      </c>
      <c r="F31" s="52">
        <v>1645836.0243571401</v>
      </c>
      <c r="G31" s="136">
        <f>NP!J31+QS!C31+JP!D33</f>
        <v>19426396.42414137</v>
      </c>
      <c r="H31" s="137">
        <f t="shared" si="1"/>
        <v>11.803360806693533</v>
      </c>
      <c r="I31" s="138">
        <f t="shared" si="2"/>
        <v>-15668.701206779871</v>
      </c>
    </row>
    <row r="32" spans="1:9">
      <c r="A32" s="60"/>
      <c r="B32" s="48" t="s">
        <v>74</v>
      </c>
      <c r="C32" s="49">
        <v>331.78705000000002</v>
      </c>
      <c r="D32" s="49">
        <v>653.08100000000002</v>
      </c>
      <c r="E32" s="133">
        <f t="shared" si="0"/>
        <v>321.29395</v>
      </c>
      <c r="F32" s="49">
        <v>64705.039928571401</v>
      </c>
      <c r="G32" s="133">
        <f>NP!J32+QS!C32+JP!D34</f>
        <v>1283735.0560998102</v>
      </c>
      <c r="H32" s="134">
        <f t="shared" si="1"/>
        <v>19.83980007611369</v>
      </c>
      <c r="I32" s="135">
        <f t="shared" si="2"/>
        <v>6374.4077336648679</v>
      </c>
    </row>
    <row r="33" spans="1:9" s="54" customFormat="1">
      <c r="A33" s="59"/>
      <c r="B33" s="55" t="s">
        <v>75</v>
      </c>
      <c r="C33" s="56">
        <f>SUM(C7:C32)</f>
        <v>75214.077449999997</v>
      </c>
      <c r="D33" s="56">
        <f>SUM(D7:D32)</f>
        <v>75214.077449999997</v>
      </c>
      <c r="E33" s="56">
        <f>SUM(E7:E32)</f>
        <v>2.9558577807620168E-12</v>
      </c>
      <c r="F33" s="56">
        <f>SUM(F7:F32)</f>
        <v>15523853.420514286</v>
      </c>
      <c r="G33" s="56">
        <f>SUM(G7:G32)</f>
        <v>224049466.73138666</v>
      </c>
      <c r="H33" s="139">
        <f t="shared" si="1"/>
        <v>14.43259354892596</v>
      </c>
      <c r="I33" s="57">
        <f>SUM(I7:I32)</f>
        <v>106356.00051985066</v>
      </c>
    </row>
  </sheetData>
  <conditionalFormatting sqref="D1 E7:E32 G7:I32">
    <cfRule type="expression" dxfId="5" priority="1" stopIfTrue="1">
      <formula>ISBLANK(D1)</formula>
    </cfRule>
  </conditionalFormatting>
  <conditionalFormatting sqref="C7:D32 F7:F32">
    <cfRule type="expression" dxfId="4" priority="2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3" orientation="landscape" r:id="rId1"/>
  <headerFooter>
    <oddHeader>&amp;L&amp;F&amp;R&amp;A</oddHeader>
    <oddFooter>&amp;CSeite &amp;P von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8.42578125" style="1" customWidth="1"/>
    <col min="4" max="4" width="20" style="1" customWidth="1"/>
    <col min="5" max="5" width="17.28515625" style="1" customWidth="1"/>
    <col min="6" max="7" width="18.5703125" style="1" customWidth="1"/>
    <col min="8" max="8" width="19.42578125" style="1" customWidth="1"/>
  </cols>
  <sheetData>
    <row r="1" spans="1:10" s="1" customFormat="1" ht="36.75" customHeight="1">
      <c r="B1" s="140" t="str">
        <f>"ASG Total "&amp;Info!C31</f>
        <v>ASG Total 2007</v>
      </c>
      <c r="C1" s="141"/>
      <c r="D1" s="142" t="str">
        <f>Info!A4</f>
        <v>Referenzjahr 2013</v>
      </c>
      <c r="E1" s="143"/>
      <c r="F1" s="143"/>
      <c r="H1" s="21" t="str">
        <f>Info!$C$28</f>
        <v>FA_2013_20120910</v>
      </c>
    </row>
    <row r="2" spans="1:10" s="1" customFormat="1">
      <c r="A2" s="128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6" t="s">
        <v>30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89" t="s">
        <v>105</v>
      </c>
    </row>
    <row r="4" spans="1:10" ht="54.75" customHeight="1">
      <c r="B4" s="51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8" t="s">
        <v>110</v>
      </c>
    </row>
    <row r="5" spans="1:10" s="39" customFormat="1" ht="11.25" customHeight="1">
      <c r="A5" s="69"/>
      <c r="B5" s="91" t="s">
        <v>111</v>
      </c>
      <c r="C5" s="144">
        <f>NP!F1</f>
        <v>2007</v>
      </c>
      <c r="D5" s="144">
        <f>QS!D1</f>
        <v>2007</v>
      </c>
      <c r="E5" s="144">
        <f>VERM!E1</f>
        <v>2007</v>
      </c>
      <c r="F5" s="144">
        <f>JP!D1</f>
        <v>2007</v>
      </c>
      <c r="G5" s="144">
        <f>REPART!D1</f>
        <v>2007</v>
      </c>
      <c r="H5" s="145">
        <f>Info!$C$31</f>
        <v>2007</v>
      </c>
    </row>
    <row r="6" spans="1:10" s="39" customFormat="1" ht="11.25" customHeight="1">
      <c r="A6" s="69"/>
      <c r="B6" s="93" t="s">
        <v>46</v>
      </c>
      <c r="C6" s="41" t="s">
        <v>47</v>
      </c>
      <c r="D6" s="41" t="s">
        <v>47</v>
      </c>
      <c r="E6" s="41" t="s">
        <v>47</v>
      </c>
      <c r="F6" s="41" t="s">
        <v>47</v>
      </c>
      <c r="G6" s="41" t="s">
        <v>47</v>
      </c>
      <c r="H6" s="43" t="s">
        <v>47</v>
      </c>
    </row>
    <row r="7" spans="1:10">
      <c r="B7" s="44" t="s">
        <v>49</v>
      </c>
      <c r="C7" s="130">
        <f>NP!J7</f>
        <v>33239621.199999999</v>
      </c>
      <c r="D7" s="130">
        <f>QS!C7</f>
        <v>1482139.2600668101</v>
      </c>
      <c r="E7" s="130">
        <f>VERM!D9</f>
        <v>2563772.16</v>
      </c>
      <c r="F7" s="146">
        <f>JP!D9</f>
        <v>13175067.988399999</v>
      </c>
      <c r="G7" s="130">
        <f>REPART!I7</f>
        <v>-140392.64309204239</v>
      </c>
      <c r="H7" s="132">
        <f t="shared" ref="H7:H32" si="0">SUM(C7:G7)</f>
        <v>50320207.96537476</v>
      </c>
      <c r="J7" s="147"/>
    </row>
    <row r="8" spans="1:10">
      <c r="B8" s="48" t="s">
        <v>50</v>
      </c>
      <c r="C8" s="133">
        <f>NP!J8</f>
        <v>15099723.100000001</v>
      </c>
      <c r="D8" s="133">
        <f>QS!C8</f>
        <v>519647.895175229</v>
      </c>
      <c r="E8" s="133">
        <f>VERM!D10</f>
        <v>1187074.4713440002</v>
      </c>
      <c r="F8" s="148">
        <f>JP!D10</f>
        <v>5921109.0378</v>
      </c>
      <c r="G8" s="133">
        <f>REPART!I8</f>
        <v>20778.449402402322</v>
      </c>
      <c r="H8" s="135">
        <f t="shared" si="0"/>
        <v>22748332.953721635</v>
      </c>
      <c r="J8" s="147"/>
    </row>
    <row r="9" spans="1:10">
      <c r="B9" s="51" t="s">
        <v>51</v>
      </c>
      <c r="C9" s="136">
        <f>NP!J9</f>
        <v>5933915.0999999996</v>
      </c>
      <c r="D9" s="136">
        <f>QS!C9</f>
        <v>225613.528783396</v>
      </c>
      <c r="E9" s="136">
        <f>VERM!D11</f>
        <v>412880.336152</v>
      </c>
      <c r="F9" s="149">
        <f>JP!D11</f>
        <v>1758942.9331</v>
      </c>
      <c r="G9" s="136">
        <f>REPART!I9</f>
        <v>2713.3751667962233</v>
      </c>
      <c r="H9" s="138">
        <f t="shared" si="0"/>
        <v>8334065.273202192</v>
      </c>
      <c r="J9" s="147"/>
    </row>
    <row r="10" spans="1:10">
      <c r="B10" s="48" t="s">
        <v>52</v>
      </c>
      <c r="C10" s="133">
        <f>NP!J10</f>
        <v>435963.39999999997</v>
      </c>
      <c r="D10" s="133">
        <f>QS!C10</f>
        <v>22274.034777000001</v>
      </c>
      <c r="E10" s="133">
        <f>VERM!D12</f>
        <v>31796.051488000001</v>
      </c>
      <c r="F10" s="148">
        <f>JP!D12</f>
        <v>138736.40950000001</v>
      </c>
      <c r="G10" s="133">
        <f>REPART!I10</f>
        <v>5609.4654609728277</v>
      </c>
      <c r="H10" s="135">
        <f t="shared" si="0"/>
        <v>634379.36122597288</v>
      </c>
      <c r="J10" s="147"/>
    </row>
    <row r="11" spans="1:10">
      <c r="B11" s="51" t="s">
        <v>53</v>
      </c>
      <c r="C11" s="136">
        <f>NP!J11</f>
        <v>4771121.7</v>
      </c>
      <c r="D11" s="136">
        <f>QS!C11</f>
        <v>122005.810806901</v>
      </c>
      <c r="E11" s="136">
        <f>VERM!D13</f>
        <v>575265.28532799997</v>
      </c>
      <c r="F11" s="149">
        <f>JP!D13</f>
        <v>1244764.8692000001</v>
      </c>
      <c r="G11" s="136">
        <f>REPART!I11</f>
        <v>-19156.340926471868</v>
      </c>
      <c r="H11" s="138">
        <f t="shared" si="0"/>
        <v>6694001.3244084287</v>
      </c>
      <c r="J11" s="147"/>
    </row>
    <row r="12" spans="1:10">
      <c r="B12" s="48" t="s">
        <v>54</v>
      </c>
      <c r="C12" s="133">
        <f>NP!J12</f>
        <v>588441.30000000005</v>
      </c>
      <c r="D12" s="133">
        <f>QS!C12</f>
        <v>25311.773236863799</v>
      </c>
      <c r="E12" s="133">
        <f>VERM!D14</f>
        <v>48795.992207999996</v>
      </c>
      <c r="F12" s="148">
        <f>JP!D14</f>
        <v>165245.6287</v>
      </c>
      <c r="G12" s="133">
        <f>REPART!I12</f>
        <v>5474.7947988671285</v>
      </c>
      <c r="H12" s="135">
        <f t="shared" si="0"/>
        <v>833269.48894373095</v>
      </c>
      <c r="J12" s="147"/>
    </row>
    <row r="13" spans="1:10">
      <c r="B13" s="51" t="s">
        <v>55</v>
      </c>
      <c r="C13" s="136">
        <f>NP!J13</f>
        <v>1119200.1000000001</v>
      </c>
      <c r="D13" s="136">
        <f>QS!C13</f>
        <v>22031.676983457401</v>
      </c>
      <c r="E13" s="136">
        <f>VERM!D15</f>
        <v>164721.56023199999</v>
      </c>
      <c r="F13" s="149">
        <f>JP!D15</f>
        <v>197334.53579999998</v>
      </c>
      <c r="G13" s="136">
        <f>REPART!I13</f>
        <v>5496.1989888603393</v>
      </c>
      <c r="H13" s="138">
        <f t="shared" si="0"/>
        <v>1508784.0720043175</v>
      </c>
      <c r="J13" s="147"/>
    </row>
    <row r="14" spans="1:10">
      <c r="B14" s="48" t="s">
        <v>56</v>
      </c>
      <c r="C14" s="133">
        <f>NP!J14</f>
        <v>533201.69999999995</v>
      </c>
      <c r="D14" s="133">
        <f>QS!C14</f>
        <v>24352.665086559999</v>
      </c>
      <c r="E14" s="133">
        <f>VERM!D16</f>
        <v>48008.233736000002</v>
      </c>
      <c r="F14" s="148">
        <f>JP!D16</f>
        <v>160038.7512</v>
      </c>
      <c r="G14" s="133">
        <f>REPART!I14</f>
        <v>2227.1166937143985</v>
      </c>
      <c r="H14" s="135">
        <f t="shared" si="0"/>
        <v>767828.46671627439</v>
      </c>
      <c r="J14" s="147"/>
    </row>
    <row r="15" spans="1:10">
      <c r="B15" s="51" t="s">
        <v>57</v>
      </c>
      <c r="C15" s="136">
        <f>NP!J15</f>
        <v>4344587.6999999993</v>
      </c>
      <c r="D15" s="136">
        <f>QS!C15</f>
        <v>169957.66503420001</v>
      </c>
      <c r="E15" s="136">
        <f>VERM!D17</f>
        <v>339674.30324800004</v>
      </c>
      <c r="F15" s="149">
        <f>JP!D17</f>
        <v>3570427.5031000003</v>
      </c>
      <c r="G15" s="136">
        <f>REPART!I15</f>
        <v>-2626.2878072850895</v>
      </c>
      <c r="H15" s="138">
        <f t="shared" si="0"/>
        <v>8422020.8835749142</v>
      </c>
      <c r="J15" s="147"/>
    </row>
    <row r="16" spans="1:10">
      <c r="B16" s="48" t="s">
        <v>58</v>
      </c>
      <c r="C16" s="133">
        <f>NP!J16</f>
        <v>4073933.5</v>
      </c>
      <c r="D16" s="133">
        <f>QS!C16</f>
        <v>170745.04127968801</v>
      </c>
      <c r="E16" s="133">
        <f>VERM!D18</f>
        <v>190751.88139199998</v>
      </c>
      <c r="F16" s="148">
        <f>JP!D18</f>
        <v>1194493.9346999999</v>
      </c>
      <c r="G16" s="133">
        <f>REPART!I16</f>
        <v>-18332.684786395042</v>
      </c>
      <c r="H16" s="135">
        <f t="shared" si="0"/>
        <v>5611591.6725852937</v>
      </c>
      <c r="J16" s="147"/>
    </row>
    <row r="17" spans="2:10">
      <c r="B17" s="51" t="s">
        <v>59</v>
      </c>
      <c r="C17" s="136">
        <f>NP!J17</f>
        <v>4257645.3</v>
      </c>
      <c r="D17" s="136">
        <f>QS!C17</f>
        <v>130859.537003538</v>
      </c>
      <c r="E17" s="136">
        <f>VERM!D19</f>
        <v>175182.147184</v>
      </c>
      <c r="F17" s="149">
        <f>JP!D19</f>
        <v>1466452.0134000001</v>
      </c>
      <c r="G17" s="136">
        <f>REPART!I17</f>
        <v>6197.6127106512013</v>
      </c>
      <c r="H17" s="138">
        <f t="shared" si="0"/>
        <v>6036336.6102981884</v>
      </c>
      <c r="J17" s="147"/>
    </row>
    <row r="18" spans="2:10">
      <c r="B18" s="48" t="s">
        <v>60</v>
      </c>
      <c r="C18" s="133">
        <f>NP!J18</f>
        <v>4224550.8000000007</v>
      </c>
      <c r="D18" s="133">
        <f>QS!C18</f>
        <v>592886.49546936003</v>
      </c>
      <c r="E18" s="133">
        <f>VERM!D20</f>
        <v>374427.22604000004</v>
      </c>
      <c r="F18" s="148">
        <f>JP!D20</f>
        <v>4029014.4293999998</v>
      </c>
      <c r="G18" s="133">
        <f>REPART!I18</f>
        <v>-27818.078881908739</v>
      </c>
      <c r="H18" s="135">
        <f t="shared" si="0"/>
        <v>9193060.872027453</v>
      </c>
      <c r="J18" s="147"/>
    </row>
    <row r="19" spans="2:10">
      <c r="B19" s="51" t="s">
        <v>61</v>
      </c>
      <c r="C19" s="136">
        <f>NP!J19</f>
        <v>6246016.5000000009</v>
      </c>
      <c r="D19" s="136">
        <f>QS!C19</f>
        <v>314883.39076718502</v>
      </c>
      <c r="E19" s="136">
        <f>VERM!D21</f>
        <v>291709.11223199998</v>
      </c>
      <c r="F19" s="149">
        <f>JP!D21</f>
        <v>1124081.1957</v>
      </c>
      <c r="G19" s="136">
        <f>REPART!I19</f>
        <v>-39066.660380621805</v>
      </c>
      <c r="H19" s="138">
        <f t="shared" si="0"/>
        <v>7937623.5383185642</v>
      </c>
      <c r="J19" s="147"/>
    </row>
    <row r="20" spans="2:10">
      <c r="B20" s="48" t="s">
        <v>62</v>
      </c>
      <c r="C20" s="133">
        <f>NP!J20</f>
        <v>1251945.1999999997</v>
      </c>
      <c r="D20" s="133">
        <f>QS!C20</f>
        <v>121041.318462223</v>
      </c>
      <c r="E20" s="133">
        <f>VERM!D22</f>
        <v>85511.630480000007</v>
      </c>
      <c r="F20" s="148">
        <f>JP!D22</f>
        <v>781015.77649999992</v>
      </c>
      <c r="G20" s="133">
        <f>REPART!I20</f>
        <v>1393.7688805585246</v>
      </c>
      <c r="H20" s="135">
        <f t="shared" si="0"/>
        <v>2240907.6943227812</v>
      </c>
      <c r="J20" s="147"/>
    </row>
    <row r="21" spans="2:10">
      <c r="B21" s="51" t="s">
        <v>63</v>
      </c>
      <c r="C21" s="136">
        <f>NP!J21</f>
        <v>876494.20000000007</v>
      </c>
      <c r="D21" s="136">
        <f>QS!C21</f>
        <v>33319.9316986099</v>
      </c>
      <c r="E21" s="136">
        <f>VERM!D23</f>
        <v>84416.520664000011</v>
      </c>
      <c r="F21" s="149">
        <f>JP!D23</f>
        <v>230201.7347</v>
      </c>
      <c r="G21" s="136">
        <f>REPART!I21</f>
        <v>-3187.6059720512817</v>
      </c>
      <c r="H21" s="138">
        <f t="shared" si="0"/>
        <v>1221244.7810905585</v>
      </c>
      <c r="J21" s="147"/>
    </row>
    <row r="22" spans="2:10">
      <c r="B22" s="48" t="s">
        <v>64</v>
      </c>
      <c r="C22" s="133">
        <f>NP!J22</f>
        <v>279164.90000000002</v>
      </c>
      <c r="D22" s="133">
        <f>QS!C22</f>
        <v>7683.2613080573601</v>
      </c>
      <c r="E22" s="133">
        <f>VERM!D24</f>
        <v>27562.909567999999</v>
      </c>
      <c r="F22" s="148">
        <f>JP!D24</f>
        <v>69990.018700000001</v>
      </c>
      <c r="G22" s="133">
        <f>REPART!I22</f>
        <v>532.07873376016789</v>
      </c>
      <c r="H22" s="135">
        <f t="shared" si="0"/>
        <v>384933.16830981756</v>
      </c>
      <c r="J22" s="147"/>
    </row>
    <row r="23" spans="2:10">
      <c r="B23" s="51" t="s">
        <v>65</v>
      </c>
      <c r="C23" s="136">
        <f>NP!J23</f>
        <v>7163196.7000000002</v>
      </c>
      <c r="D23" s="136">
        <f>QS!C23</f>
        <v>405081.34404850198</v>
      </c>
      <c r="E23" s="136">
        <f>VERM!D25</f>
        <v>626610.26066400006</v>
      </c>
      <c r="F23" s="149">
        <f>JP!D25</f>
        <v>2805046.4726</v>
      </c>
      <c r="G23" s="136">
        <f>REPART!I23</f>
        <v>29436.228795675237</v>
      </c>
      <c r="H23" s="138">
        <f t="shared" si="0"/>
        <v>11029371.006108178</v>
      </c>
      <c r="J23" s="147"/>
    </row>
    <row r="24" spans="2:10">
      <c r="B24" s="48" t="s">
        <v>66</v>
      </c>
      <c r="C24" s="133">
        <f>NP!J24</f>
        <v>3115008.7</v>
      </c>
      <c r="D24" s="133">
        <f>QS!C24</f>
        <v>309637.45879089902</v>
      </c>
      <c r="E24" s="133">
        <f>VERM!D26</f>
        <v>318230.84208800003</v>
      </c>
      <c r="F24" s="148">
        <f>JP!D26</f>
        <v>688244.59649999999</v>
      </c>
      <c r="G24" s="133">
        <f>REPART!I24</f>
        <v>63056.570684585684</v>
      </c>
      <c r="H24" s="135">
        <f t="shared" si="0"/>
        <v>4494178.1680634851</v>
      </c>
      <c r="J24" s="147"/>
    </row>
    <row r="25" spans="2:10">
      <c r="B25" s="51" t="s">
        <v>67</v>
      </c>
      <c r="C25" s="136">
        <f>NP!J25</f>
        <v>10967984.800000001</v>
      </c>
      <c r="D25" s="136">
        <f>QS!C25</f>
        <v>449790.13790672802</v>
      </c>
      <c r="E25" s="136">
        <f>VERM!D27</f>
        <v>667329.93370399997</v>
      </c>
      <c r="F25" s="149">
        <f>JP!D27</f>
        <v>3374063.3254</v>
      </c>
      <c r="G25" s="136">
        <f>REPART!I25</f>
        <v>18263.056512923707</v>
      </c>
      <c r="H25" s="138">
        <f t="shared" si="0"/>
        <v>15477431.253523653</v>
      </c>
      <c r="J25" s="147"/>
    </row>
    <row r="26" spans="2:10">
      <c r="B26" s="48" t="s">
        <v>68</v>
      </c>
      <c r="C26" s="133">
        <f>NP!J26</f>
        <v>3860014.5999999996</v>
      </c>
      <c r="D26" s="133">
        <f>QS!C26</f>
        <v>192116.44599862499</v>
      </c>
      <c r="E26" s="133">
        <f>VERM!D28</f>
        <v>298777.44</v>
      </c>
      <c r="F26" s="148">
        <f>JP!D28</f>
        <v>1261308.6359000001</v>
      </c>
      <c r="G26" s="133">
        <f>REPART!I26</f>
        <v>-2465.5586533432497</v>
      </c>
      <c r="H26" s="135">
        <f t="shared" si="0"/>
        <v>5609751.5632452816</v>
      </c>
      <c r="J26" s="147"/>
    </row>
    <row r="27" spans="2:10">
      <c r="B27" s="51" t="s">
        <v>69</v>
      </c>
      <c r="C27" s="136">
        <f>NP!J27</f>
        <v>5888563.5</v>
      </c>
      <c r="D27" s="136">
        <f>QS!C27</f>
        <v>680139.74861849996</v>
      </c>
      <c r="E27" s="136">
        <f>VERM!D29</f>
        <v>338130.11544000002</v>
      </c>
      <c r="F27" s="149">
        <f>JP!D29</f>
        <v>3046831.1477000001</v>
      </c>
      <c r="G27" s="136">
        <f>REPART!I27</f>
        <v>55911.24205089618</v>
      </c>
      <c r="H27" s="138">
        <f t="shared" si="0"/>
        <v>10009575.753809396</v>
      </c>
      <c r="J27" s="147"/>
    </row>
    <row r="28" spans="2:10">
      <c r="B28" s="48" t="s">
        <v>70</v>
      </c>
      <c r="C28" s="133">
        <f>NP!J28</f>
        <v>14225330.9</v>
      </c>
      <c r="D28" s="133">
        <f>QS!C28</f>
        <v>891719.56662150798</v>
      </c>
      <c r="E28" s="133">
        <f>VERM!D30</f>
        <v>826782.03920000012</v>
      </c>
      <c r="F28" s="148">
        <f>JP!D30</f>
        <v>6869748.6672625002</v>
      </c>
      <c r="G28" s="133">
        <f>REPART!I28</f>
        <v>117909.95384547362</v>
      </c>
      <c r="H28" s="135">
        <f t="shared" si="0"/>
        <v>22931491.126929484</v>
      </c>
      <c r="J28" s="147"/>
    </row>
    <row r="29" spans="2:10">
      <c r="B29" s="51" t="s">
        <v>71</v>
      </c>
      <c r="C29" s="136">
        <f>NP!J29</f>
        <v>4469005.2000000011</v>
      </c>
      <c r="D29" s="136">
        <f>QS!C29</f>
        <v>310309.384924463</v>
      </c>
      <c r="E29" s="136">
        <f>VERM!D31</f>
        <v>296407.47892000002</v>
      </c>
      <c r="F29" s="149">
        <f>JP!D31</f>
        <v>854229.63520000002</v>
      </c>
      <c r="G29" s="136">
        <f>REPART!I29</f>
        <v>83318.850707855119</v>
      </c>
      <c r="H29" s="138">
        <f t="shared" si="0"/>
        <v>6013270.5497523192</v>
      </c>
      <c r="J29" s="147"/>
    </row>
    <row r="30" spans="2:10">
      <c r="B30" s="48" t="s">
        <v>72</v>
      </c>
      <c r="C30" s="133">
        <f>NP!J30</f>
        <v>2756972.8999999994</v>
      </c>
      <c r="D30" s="133">
        <f>QS!C30</f>
        <v>163663.17733470499</v>
      </c>
      <c r="E30" s="133">
        <f>VERM!D32</f>
        <v>130064.179256</v>
      </c>
      <c r="F30" s="148">
        <f>JP!D32</f>
        <v>2104132.4605</v>
      </c>
      <c r="G30" s="133">
        <f>REPART!I30</f>
        <v>-49622.608940907565</v>
      </c>
      <c r="H30" s="135">
        <f t="shared" si="0"/>
        <v>5105210.1081497967</v>
      </c>
      <c r="J30" s="147"/>
    </row>
    <row r="31" spans="2:10">
      <c r="B31" s="51" t="s">
        <v>73</v>
      </c>
      <c r="C31" s="136">
        <f>NP!J31</f>
        <v>11884798.6</v>
      </c>
      <c r="D31" s="136">
        <f>QS!C31</f>
        <v>1773072.8011413701</v>
      </c>
      <c r="E31" s="136">
        <f>VERM!D33</f>
        <v>638272.60670400003</v>
      </c>
      <c r="F31" s="149">
        <f>JP!D33</f>
        <v>5768525.023</v>
      </c>
      <c r="G31" s="136">
        <f>REPART!I31</f>
        <v>-15668.701206779871</v>
      </c>
      <c r="H31" s="138">
        <f t="shared" si="0"/>
        <v>20049000.329638589</v>
      </c>
      <c r="J31" s="147"/>
    </row>
    <row r="32" spans="2:10">
      <c r="B32" s="48" t="s">
        <v>74</v>
      </c>
      <c r="C32" s="133">
        <f>NP!J32</f>
        <v>887695.20000000007</v>
      </c>
      <c r="D32" s="133">
        <f>QS!C32</f>
        <v>68962.315199810095</v>
      </c>
      <c r="E32" s="133">
        <f>VERM!D34</f>
        <v>42724.512000000002</v>
      </c>
      <c r="F32" s="148">
        <f>JP!D34</f>
        <v>327077.54090000002</v>
      </c>
      <c r="G32" s="133">
        <f>REPART!I32</f>
        <v>6374.4077336648679</v>
      </c>
      <c r="H32" s="135">
        <f t="shared" si="0"/>
        <v>1332833.9758334751</v>
      </c>
      <c r="J32" s="147"/>
    </row>
    <row r="33" spans="1:10">
      <c r="A33" s="59"/>
      <c r="B33" s="55" t="s">
        <v>75</v>
      </c>
      <c r="C33" s="56">
        <f t="shared" ref="C33:H33" si="1">SUM(C7:C32)</f>
        <v>152494096.79999998</v>
      </c>
      <c r="D33" s="56">
        <f t="shared" si="1"/>
        <v>9229245.6665241905</v>
      </c>
      <c r="E33" s="56">
        <f t="shared" si="1"/>
        <v>10784879.229272</v>
      </c>
      <c r="F33" s="56">
        <f t="shared" si="1"/>
        <v>62326124.264862508</v>
      </c>
      <c r="G33" s="56">
        <f t="shared" si="1"/>
        <v>106356.00051985066</v>
      </c>
      <c r="H33" s="57">
        <f t="shared" si="1"/>
        <v>234940701.96117857</v>
      </c>
      <c r="J33" s="147"/>
    </row>
  </sheetData>
  <conditionalFormatting sqref="C7:H32">
    <cfRule type="expression" dxfId="3" priority="1" stopIfTrue="1">
      <formula>ISBLANK(C7)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J33"/>
  <sheetViews>
    <sheetView showGridLines="0" workbookViewId="0"/>
  </sheetViews>
  <sheetFormatPr baseColWidth="10" defaultColWidth="9.140625" defaultRowHeight="12.75"/>
  <cols>
    <col min="1" max="1" width="1.42578125" style="60" customWidth="1"/>
    <col min="2" max="2" width="15.28515625" style="1" customWidth="1"/>
    <col min="3" max="3" width="17.28515625" style="1" customWidth="1"/>
    <col min="4" max="4" width="18" style="1" customWidth="1"/>
    <col min="5" max="6" width="17.140625" style="1" customWidth="1"/>
    <col min="7" max="7" width="19.140625" style="1" customWidth="1"/>
    <col min="8" max="9" width="15.7109375" style="1" customWidth="1"/>
  </cols>
  <sheetData>
    <row r="1" spans="1:10" ht="36.75" customHeight="1">
      <c r="B1" s="82" t="str">
        <f>"ASG "&amp;Info!C31&amp;" pro Einwohner"</f>
        <v>ASG 2007 pro Einwohner</v>
      </c>
      <c r="C1" s="82"/>
      <c r="D1" s="82"/>
      <c r="E1" s="142" t="str">
        <f>Info!A4</f>
        <v>Referenzjahr 2013</v>
      </c>
      <c r="F1" s="108"/>
      <c r="G1" s="109"/>
      <c r="I1" s="21" t="str">
        <f>Info!$C$28</f>
        <v>FA_2013_20120910</v>
      </c>
    </row>
    <row r="2" spans="1:10">
      <c r="A2" s="129"/>
      <c r="B2" s="86" t="s">
        <v>24</v>
      </c>
      <c r="C2" s="25" t="s">
        <v>25</v>
      </c>
      <c r="D2" s="25" t="s">
        <v>26</v>
      </c>
      <c r="E2" s="25" t="s">
        <v>27</v>
      </c>
      <c r="F2" s="25" t="s">
        <v>28</v>
      </c>
      <c r="G2" s="25" t="s">
        <v>29</v>
      </c>
      <c r="H2" s="25" t="s">
        <v>30</v>
      </c>
      <c r="I2" s="26" t="s">
        <v>31</v>
      </c>
    </row>
    <row r="3" spans="1:10">
      <c r="A3" s="129"/>
      <c r="B3" s="88" t="s">
        <v>33</v>
      </c>
      <c r="C3" s="30"/>
      <c r="D3" s="30"/>
      <c r="E3" s="30"/>
      <c r="F3" s="30"/>
      <c r="G3" s="30"/>
      <c r="H3" s="30"/>
      <c r="I3" s="33"/>
    </row>
    <row r="4" spans="1:10" ht="54.75" customHeight="1">
      <c r="A4" s="150"/>
      <c r="B4" s="90"/>
      <c r="C4" s="36" t="s">
        <v>106</v>
      </c>
      <c r="D4" s="36" t="s">
        <v>107</v>
      </c>
      <c r="E4" s="36" t="s">
        <v>108</v>
      </c>
      <c r="F4" s="36" t="s">
        <v>109</v>
      </c>
      <c r="G4" s="36" t="s">
        <v>103</v>
      </c>
      <c r="H4" s="36" t="s">
        <v>112</v>
      </c>
      <c r="I4" s="38" t="s">
        <v>113</v>
      </c>
    </row>
    <row r="5" spans="1:10" s="39" customFormat="1" ht="11.25" customHeight="1">
      <c r="A5" s="69"/>
      <c r="B5" s="91" t="s">
        <v>111</v>
      </c>
      <c r="C5" s="144">
        <f>ASG_Total!C5</f>
        <v>2007</v>
      </c>
      <c r="D5" s="144">
        <f>ASG_Total!D5</f>
        <v>2007</v>
      </c>
      <c r="E5" s="144">
        <f>ASG_Total!E5</f>
        <v>2007</v>
      </c>
      <c r="F5" s="144">
        <f>ASG_Total!F5</f>
        <v>2007</v>
      </c>
      <c r="G5" s="144">
        <f>ASG_Total!G5</f>
        <v>2007</v>
      </c>
      <c r="H5" s="144">
        <f>Info!$C$31</f>
        <v>2007</v>
      </c>
      <c r="I5" s="92"/>
    </row>
    <row r="6" spans="1:10" s="39" customFormat="1" ht="11.25" customHeight="1">
      <c r="A6" s="69"/>
      <c r="B6" s="93" t="s">
        <v>46</v>
      </c>
      <c r="C6" s="42" t="s">
        <v>114</v>
      </c>
      <c r="D6" s="42" t="s">
        <v>114</v>
      </c>
      <c r="E6" s="42" t="s">
        <v>114</v>
      </c>
      <c r="F6" s="42" t="s">
        <v>114</v>
      </c>
      <c r="G6" s="42" t="s">
        <v>114</v>
      </c>
      <c r="H6" s="42" t="s">
        <v>114</v>
      </c>
      <c r="I6" s="43" t="s">
        <v>115</v>
      </c>
    </row>
    <row r="7" spans="1:10">
      <c r="B7" s="44" t="s">
        <v>49</v>
      </c>
      <c r="C7" s="130">
        <f>ASG_Total!C7/ASG_pro_Einwohner!$I7*1000</f>
        <v>25127.431091543811</v>
      </c>
      <c r="D7" s="130">
        <f>ASG_Total!D7/ASG_pro_Einwohner!$I7*1000</f>
        <v>1120.4204735462058</v>
      </c>
      <c r="E7" s="130">
        <f>ASG_Total!E7/ASG_pro_Einwohner!$I7*1000</f>
        <v>1938.078893775674</v>
      </c>
      <c r="F7" s="130">
        <f>ASG_Total!F7/ASG_pro_Einwohner!$I7*1000</f>
        <v>9959.6686440255144</v>
      </c>
      <c r="G7" s="130">
        <f>ASG_Total!G7/ASG_pro_Einwohner!$I7*1000</f>
        <v>-106.12956278379609</v>
      </c>
      <c r="H7" s="130">
        <f>ASG_Total!H7/ASG_pro_Einwohner!$I7*1000</f>
        <v>38039.469540107406</v>
      </c>
      <c r="I7" s="151">
        <v>1322842</v>
      </c>
      <c r="J7" s="147"/>
    </row>
    <row r="8" spans="1:10">
      <c r="B8" s="48" t="s">
        <v>50</v>
      </c>
      <c r="C8" s="133">
        <f>ASG_Total!C8/ASG_pro_Einwohner!$I8*1000</f>
        <v>15568.217468272733</v>
      </c>
      <c r="D8" s="133">
        <f>ASG_Total!D8/ASG_pro_Einwohner!$I8*1000</f>
        <v>535.77084728250134</v>
      </c>
      <c r="E8" s="133">
        <f>ASG_Total!E8/ASG_pro_Einwohner!$I8*1000</f>
        <v>1223.9054583006414</v>
      </c>
      <c r="F8" s="133">
        <f>ASG_Total!F8/ASG_pro_Einwohner!$I8*1000</f>
        <v>6104.8214290648484</v>
      </c>
      <c r="G8" s="133">
        <f>ASG_Total!G8/ASG_pro_Einwohner!$I8*1000</f>
        <v>21.423135828901454</v>
      </c>
      <c r="H8" s="133">
        <f>ASG_Total!H8/ASG_pro_Einwohner!$I8*1000</f>
        <v>23454.138338749624</v>
      </c>
      <c r="I8" s="152">
        <v>969907</v>
      </c>
      <c r="J8" s="147"/>
    </row>
    <row r="9" spans="1:10">
      <c r="B9" s="51" t="s">
        <v>51</v>
      </c>
      <c r="C9" s="136">
        <f>ASG_Total!C9/ASG_pro_Einwohner!$I9*1000</f>
        <v>16395.472806445548</v>
      </c>
      <c r="D9" s="136">
        <f>ASG_Total!D9/ASG_pro_Einwohner!$I9*1000</f>
        <v>623.37266603871535</v>
      </c>
      <c r="E9" s="136">
        <f>ASG_Total!E9/ASG_pro_Einwohner!$I9*1000</f>
        <v>1140.7929182701339</v>
      </c>
      <c r="F9" s="136">
        <f>ASG_Total!F9/ASG_pro_Einwohner!$I9*1000</f>
        <v>4859.978705750379</v>
      </c>
      <c r="G9" s="136">
        <f>ASG_Total!G9/ASG_pro_Einwohner!$I9*1000</f>
        <v>7.4970854842348755</v>
      </c>
      <c r="H9" s="136">
        <f>ASG_Total!H9/ASG_pro_Einwohner!$I9*1000</f>
        <v>23027.114181989014</v>
      </c>
      <c r="I9" s="153">
        <v>361924</v>
      </c>
      <c r="J9" s="147"/>
    </row>
    <row r="10" spans="1:10">
      <c r="B10" s="48" t="s">
        <v>52</v>
      </c>
      <c r="C10" s="133">
        <f>ASG_Total!C10/ASG_pro_Einwohner!$I10*1000</f>
        <v>12656.062937265944</v>
      </c>
      <c r="D10" s="133">
        <f>ASG_Total!D10/ASG_pro_Einwohner!$I10*1000</f>
        <v>646.61755093331783</v>
      </c>
      <c r="E10" s="133">
        <f>ASG_Total!E10/ASG_pro_Einwohner!$I10*1000</f>
        <v>923.04268841989142</v>
      </c>
      <c r="F10" s="133">
        <f>ASG_Total!F10/ASG_pro_Einwohner!$I10*1000</f>
        <v>4027.5324266264115</v>
      </c>
      <c r="G10" s="133">
        <f>ASG_Total!G10/ASG_pro_Einwohner!$I10*1000</f>
        <v>162.8433669397285</v>
      </c>
      <c r="H10" s="133">
        <f>ASG_Total!H10/ASG_pro_Einwohner!$I10*1000</f>
        <v>18416.098970185296</v>
      </c>
      <c r="I10" s="152">
        <v>34447</v>
      </c>
      <c r="J10" s="147"/>
    </row>
    <row r="11" spans="1:10">
      <c r="B11" s="51" t="s">
        <v>53</v>
      </c>
      <c r="C11" s="136">
        <f>ASG_Total!C11/ASG_pro_Einwohner!$I11*1000</f>
        <v>34110.139840141841</v>
      </c>
      <c r="D11" s="136">
        <f>ASG_Total!D11/ASG_pro_Einwohner!$I11*1000</f>
        <v>872.25510678825947</v>
      </c>
      <c r="E11" s="136">
        <f>ASG_Total!E11/ASG_pro_Einwohner!$I11*1000</f>
        <v>4112.7392176387311</v>
      </c>
      <c r="F11" s="136">
        <f>ASG_Total!F11/ASG_pro_Einwohner!$I11*1000</f>
        <v>8899.1869053576793</v>
      </c>
      <c r="G11" s="136">
        <f>ASG_Total!G11/ASG_pro_Einwohner!$I11*1000</f>
        <v>-136.9542654565671</v>
      </c>
      <c r="H11" s="136">
        <f>ASG_Total!H11/ASG_pro_Einwohner!$I11*1000</f>
        <v>47857.366804469937</v>
      </c>
      <c r="I11" s="153">
        <v>139874</v>
      </c>
      <c r="J11" s="147"/>
    </row>
    <row r="12" spans="1:10">
      <c r="B12" s="48" t="s">
        <v>54</v>
      </c>
      <c r="C12" s="133">
        <f>ASG_Total!C12/ASG_pro_Einwohner!$I12*1000</f>
        <v>17417.235459523457</v>
      </c>
      <c r="D12" s="133">
        <f>ASG_Total!D12/ASG_pro_Einwohner!$I12*1000</f>
        <v>749.20151655657241</v>
      </c>
      <c r="E12" s="133">
        <f>ASG_Total!E12/ASG_pro_Einwohner!$I12*1000</f>
        <v>1444.309374219328</v>
      </c>
      <c r="F12" s="133">
        <f>ASG_Total!F12/ASG_pro_Einwohner!$I12*1000</f>
        <v>4891.0945301169158</v>
      </c>
      <c r="G12" s="133">
        <f>ASG_Total!G12/ASG_pro_Einwohner!$I12*1000</f>
        <v>162.04809231514366</v>
      </c>
      <c r="H12" s="133">
        <f>ASG_Total!H12/ASG_pro_Einwohner!$I12*1000</f>
        <v>24663.888972731416</v>
      </c>
      <c r="I12" s="152">
        <v>33785</v>
      </c>
      <c r="J12" s="147"/>
    </row>
    <row r="13" spans="1:10">
      <c r="B13" s="51" t="s">
        <v>55</v>
      </c>
      <c r="C13" s="136">
        <f>ASG_Total!C13/ASG_pro_Einwohner!$I13*1000</f>
        <v>28286.9155335389</v>
      </c>
      <c r="D13" s="136">
        <f>ASG_Total!D13/ASG_pro_Einwohner!$I13*1000</f>
        <v>556.83356880800181</v>
      </c>
      <c r="E13" s="136">
        <f>ASG_Total!E13/ASG_pro_Einwohner!$I13*1000</f>
        <v>4163.2098324824346</v>
      </c>
      <c r="F13" s="136">
        <f>ASG_Total!F13/ASG_pro_Einwohner!$I13*1000</f>
        <v>4987.477526158822</v>
      </c>
      <c r="G13" s="136">
        <f>ASG_Total!G13/ASG_pro_Einwohner!$I13*1000</f>
        <v>138.91217178537985</v>
      </c>
      <c r="H13" s="136">
        <f>ASG_Total!H13/ASG_pro_Einwohner!$I13*1000</f>
        <v>38133.34863277353</v>
      </c>
      <c r="I13" s="153">
        <v>39566</v>
      </c>
      <c r="J13" s="147"/>
    </row>
    <row r="14" spans="1:10">
      <c r="B14" s="48" t="s">
        <v>56</v>
      </c>
      <c r="C14" s="133">
        <f>ASG_Total!C14/ASG_pro_Einwohner!$I14*1000</f>
        <v>14019.080296576745</v>
      </c>
      <c r="D14" s="133">
        <f>ASG_Total!D14/ASG_pro_Einwohner!$I14*1000</f>
        <v>640.2867194236735</v>
      </c>
      <c r="E14" s="133">
        <f>ASG_Total!E14/ASG_pro_Einwohner!$I14*1000</f>
        <v>1262.2451947205134</v>
      </c>
      <c r="F14" s="133">
        <f>ASG_Total!F14/ASG_pro_Einwohner!$I14*1000</f>
        <v>4207.781227322921</v>
      </c>
      <c r="G14" s="133">
        <f>ASG_Total!G14/ASG_pro_Einwohner!$I14*1000</f>
        <v>58.555941886585643</v>
      </c>
      <c r="H14" s="133">
        <f>ASG_Total!H14/ASG_pro_Einwohner!$I14*1000</f>
        <v>20187.94937993044</v>
      </c>
      <c r="I14" s="152">
        <v>38034</v>
      </c>
      <c r="J14" s="147"/>
    </row>
    <row r="15" spans="1:10">
      <c r="B15" s="51" t="s">
        <v>57</v>
      </c>
      <c r="C15" s="136">
        <f>ASG_Total!C15/ASG_pro_Einwohner!$I15*1000</f>
        <v>39922.331979490191</v>
      </c>
      <c r="D15" s="136">
        <f>ASG_Total!D15/ASG_pro_Einwohner!$I15*1000</f>
        <v>1561.7376824858031</v>
      </c>
      <c r="E15" s="136">
        <f>ASG_Total!E15/ASG_pro_Einwohner!$I15*1000</f>
        <v>3121.2605742010187</v>
      </c>
      <c r="F15" s="136">
        <f>ASG_Total!F15/ASG_pro_Einwohner!$I15*1000</f>
        <v>32808.588968628828</v>
      </c>
      <c r="G15" s="136">
        <f>ASG_Total!G15/ASG_pro_Einwohner!$I15*1000</f>
        <v>-24.132907644175926</v>
      </c>
      <c r="H15" s="136">
        <f>ASG_Total!H15/ASG_pro_Einwohner!$I15*1000</f>
        <v>77389.786297161656</v>
      </c>
      <c r="I15" s="153">
        <v>108826</v>
      </c>
      <c r="J15" s="147"/>
    </row>
    <row r="16" spans="1:10">
      <c r="B16" s="48" t="s">
        <v>58</v>
      </c>
      <c r="C16" s="133">
        <f>ASG_Total!C16/ASG_pro_Einwohner!$I16*1000</f>
        <v>15422.744945126084</v>
      </c>
      <c r="D16" s="133">
        <f>ASG_Total!D16/ASG_pro_Einwohner!$I16*1000</f>
        <v>646.39180347486104</v>
      </c>
      <c r="E16" s="133">
        <f>ASG_Total!E16/ASG_pro_Einwohner!$I16*1000</f>
        <v>722.13196767000682</v>
      </c>
      <c r="F16" s="133">
        <f>ASG_Total!F16/ASG_pro_Einwohner!$I16*1000</f>
        <v>4522.0117837903317</v>
      </c>
      <c r="G16" s="133">
        <f>ASG_Total!G16/ASG_pro_Einwohner!$I16*1000</f>
        <v>-69.402291819432989</v>
      </c>
      <c r="H16" s="133">
        <f>ASG_Total!H16/ASG_pro_Einwohner!$I16*1000</f>
        <v>21243.878208241851</v>
      </c>
      <c r="I16" s="152">
        <v>264151</v>
      </c>
      <c r="J16" s="147"/>
    </row>
    <row r="17" spans="2:10">
      <c r="B17" s="51" t="s">
        <v>59</v>
      </c>
      <c r="C17" s="136">
        <f>ASG_Total!C17/ASG_pro_Einwohner!$I17*1000</f>
        <v>17098.633762374247</v>
      </c>
      <c r="D17" s="136">
        <f>ASG_Total!D17/ASG_pro_Einwohner!$I17*1000</f>
        <v>525.52975644480239</v>
      </c>
      <c r="E17" s="136">
        <f>ASG_Total!E17/ASG_pro_Einwohner!$I17*1000</f>
        <v>703.52863269412262</v>
      </c>
      <c r="F17" s="136">
        <f>ASG_Total!F17/ASG_pro_Einwohner!$I17*1000</f>
        <v>5889.2472576855889</v>
      </c>
      <c r="G17" s="136">
        <f>ASG_Total!G17/ASG_pro_Einwohner!$I17*1000</f>
        <v>24.889511096769951</v>
      </c>
      <c r="H17" s="136">
        <f>ASG_Total!H17/ASG_pro_Einwohner!$I17*1000</f>
        <v>24241.828920295527</v>
      </c>
      <c r="I17" s="153">
        <v>249005</v>
      </c>
      <c r="J17" s="147"/>
    </row>
    <row r="18" spans="2:10">
      <c r="B18" s="48" t="s">
        <v>60</v>
      </c>
      <c r="C18" s="133">
        <f>ASG_Total!C18/ASG_pro_Einwohner!$I18*1000</f>
        <v>22260.604815125123</v>
      </c>
      <c r="D18" s="133">
        <f>ASG_Total!D18/ASG_pro_Einwohner!$I18*1000</f>
        <v>3124.1219719426485</v>
      </c>
      <c r="E18" s="133">
        <f>ASG_Total!E18/ASG_pro_Einwohner!$I18*1000</f>
        <v>1972.9852723986576</v>
      </c>
      <c r="F18" s="133">
        <f>ASG_Total!F18/ASG_pro_Einwohner!$I18*1000</f>
        <v>21230.256719202011</v>
      </c>
      <c r="G18" s="133">
        <f>ASG_Total!G18/ASG_pro_Einwohner!$I18*1000</f>
        <v>-146.58298361713349</v>
      </c>
      <c r="H18" s="133">
        <f>ASG_Total!H18/ASG_pro_Einwohner!$I18*1000</f>
        <v>48441.385795051312</v>
      </c>
      <c r="I18" s="152">
        <v>189777</v>
      </c>
      <c r="J18" s="147"/>
    </row>
    <row r="19" spans="2:10">
      <c r="B19" s="51" t="s">
        <v>61</v>
      </c>
      <c r="C19" s="136">
        <f>ASG_Total!C19/ASG_pro_Einwohner!$I19*1000</f>
        <v>23371.699214584263</v>
      </c>
      <c r="D19" s="136">
        <f>ASG_Total!D19/ASG_pro_Einwohner!$I19*1000</f>
        <v>1178.2485519657284</v>
      </c>
      <c r="E19" s="136">
        <f>ASG_Total!E19/ASG_pro_Einwohner!$I19*1000</f>
        <v>1091.5337206105214</v>
      </c>
      <c r="F19" s="136">
        <f>ASG_Total!F19/ASG_pro_Einwohner!$I19*1000</f>
        <v>4206.1508480918401</v>
      </c>
      <c r="G19" s="136">
        <f>ASG_Total!G19/ASG_pro_Einwohner!$I19*1000</f>
        <v>-146.18184818022954</v>
      </c>
      <c r="H19" s="136">
        <f>ASG_Total!H19/ASG_pro_Einwohner!$I19*1000</f>
        <v>29701.450487072125</v>
      </c>
      <c r="I19" s="153">
        <v>267247</v>
      </c>
      <c r="J19" s="147"/>
    </row>
    <row r="20" spans="2:10">
      <c r="B20" s="48" t="s">
        <v>62</v>
      </c>
      <c r="C20" s="133">
        <f>ASG_Total!C20/ASG_pro_Einwohner!$I20*1000</f>
        <v>16782.557173114557</v>
      </c>
      <c r="D20" s="133">
        <f>ASG_Total!D20/ASG_pro_Einwohner!$I20*1000</f>
        <v>1622.5812818336015</v>
      </c>
      <c r="E20" s="133">
        <f>ASG_Total!E20/ASG_pro_Einwohner!$I20*1000</f>
        <v>1146.2992369768629</v>
      </c>
      <c r="F20" s="133">
        <f>ASG_Total!F20/ASG_pro_Einwohner!$I20*1000</f>
        <v>10469.661070001875</v>
      </c>
      <c r="G20" s="133">
        <f>ASG_Total!G20/ASG_pro_Einwohner!$I20*1000</f>
        <v>18.683729866196476</v>
      </c>
      <c r="H20" s="133">
        <f>ASG_Total!H20/ASG_pro_Einwohner!$I20*1000</f>
        <v>30039.782491793096</v>
      </c>
      <c r="I20" s="152">
        <v>74598</v>
      </c>
      <c r="J20" s="147"/>
    </row>
    <row r="21" spans="2:10">
      <c r="B21" s="51" t="s">
        <v>63</v>
      </c>
      <c r="C21" s="136">
        <f>ASG_Total!C21/ASG_pro_Einwohner!$I21*1000</f>
        <v>16744.563950711625</v>
      </c>
      <c r="D21" s="136">
        <f>ASG_Total!D21/ASG_pro_Einwohner!$I21*1000</f>
        <v>636.54468810029414</v>
      </c>
      <c r="E21" s="136">
        <f>ASG_Total!E21/ASG_pro_Einwohner!$I21*1000</f>
        <v>1612.6950169834752</v>
      </c>
      <c r="F21" s="136">
        <f>ASG_Total!F21/ASG_pro_Einwohner!$I21*1000</f>
        <v>4397.7788652211293</v>
      </c>
      <c r="G21" s="136">
        <f>ASG_Total!G21/ASG_pro_Einwohner!$I21*1000</f>
        <v>-60.896092693691507</v>
      </c>
      <c r="H21" s="136">
        <f>ASG_Total!H21/ASG_pro_Einwohner!$I21*1000</f>
        <v>23330.686428322828</v>
      </c>
      <c r="I21" s="153">
        <v>52345</v>
      </c>
      <c r="J21" s="147"/>
    </row>
    <row r="22" spans="2:10">
      <c r="B22" s="48" t="s">
        <v>64</v>
      </c>
      <c r="C22" s="133">
        <f>ASG_Total!C22/ASG_pro_Einwohner!$I22*1000</f>
        <v>18576.317540590899</v>
      </c>
      <c r="D22" s="133">
        <f>ASG_Total!D22/ASG_pro_Einwohner!$I22*1000</f>
        <v>511.26306281989355</v>
      </c>
      <c r="E22" s="133">
        <f>ASG_Total!E22/ASG_pro_Einwohner!$I22*1000</f>
        <v>1834.1036443971252</v>
      </c>
      <c r="F22" s="133">
        <f>ASG_Total!F22/ASG_pro_Einwohner!$I22*1000</f>
        <v>4657.3076058025017</v>
      </c>
      <c r="G22" s="133">
        <f>ASG_Total!G22/ASG_pro_Einwohner!$I22*1000</f>
        <v>35.405824711216923</v>
      </c>
      <c r="H22" s="133">
        <f>ASG_Total!H22/ASG_pro_Einwohner!$I22*1000</f>
        <v>25614.397678321639</v>
      </c>
      <c r="I22" s="152">
        <v>15028</v>
      </c>
      <c r="J22" s="147"/>
    </row>
    <row r="23" spans="2:10">
      <c r="B23" s="51" t="s">
        <v>65</v>
      </c>
      <c r="C23" s="136">
        <f>ASG_Total!C23/ASG_pro_Einwohner!$I23*1000</f>
        <v>15376.550277770622</v>
      </c>
      <c r="D23" s="136">
        <f>ASG_Total!D23/ASG_pro_Einwohner!$I23*1000</f>
        <v>869.54943640577267</v>
      </c>
      <c r="E23" s="136">
        <f>ASG_Total!E23/ASG_pro_Einwohner!$I23*1000</f>
        <v>1345.0844059143249</v>
      </c>
      <c r="F23" s="136">
        <f>ASG_Total!F23/ASG_pro_Einwohner!$I23*1000</f>
        <v>6021.3253835982241</v>
      </c>
      <c r="G23" s="136">
        <f>ASG_Total!G23/ASG_pro_Einwohner!$I23*1000</f>
        <v>63.187941225271615</v>
      </c>
      <c r="H23" s="136">
        <f>ASG_Total!H23/ASG_pro_Einwohner!$I23*1000</f>
        <v>23675.697444914218</v>
      </c>
      <c r="I23" s="153">
        <v>465852</v>
      </c>
      <c r="J23" s="147"/>
    </row>
    <row r="24" spans="2:10">
      <c r="B24" s="48" t="s">
        <v>66</v>
      </c>
      <c r="C24" s="133">
        <f>ASG_Total!C24/ASG_pro_Einwohner!$I24*1000</f>
        <v>16234.319202826797</v>
      </c>
      <c r="D24" s="133">
        <f>ASG_Total!D24/ASG_pro_Einwohner!$I24*1000</f>
        <v>1613.7204827593523</v>
      </c>
      <c r="E24" s="133">
        <f>ASG_Total!E24/ASG_pro_Einwohner!$I24*1000</f>
        <v>1658.5061449879613</v>
      </c>
      <c r="F24" s="133">
        <f>ASG_Total!F24/ASG_pro_Einwohner!$I24*1000</f>
        <v>3586.8864408634649</v>
      </c>
      <c r="G24" s="133">
        <f>ASG_Total!G24/ASG_pro_Einwohner!$I24*1000</f>
        <v>328.62845497965208</v>
      </c>
      <c r="H24" s="133">
        <f>ASG_Total!H24/ASG_pro_Einwohner!$I24*1000</f>
        <v>23422.060726417229</v>
      </c>
      <c r="I24" s="152">
        <v>191878</v>
      </c>
      <c r="J24" s="147"/>
    </row>
    <row r="25" spans="2:10">
      <c r="B25" s="51" t="s">
        <v>67</v>
      </c>
      <c r="C25" s="136">
        <f>ASG_Total!C25/ASG_pro_Einwohner!$I25*1000</f>
        <v>18949.851932479833</v>
      </c>
      <c r="D25" s="136">
        <f>ASG_Total!D25/ASG_pro_Einwohner!$I25*1000</f>
        <v>777.12147394863086</v>
      </c>
      <c r="E25" s="136">
        <f>ASG_Total!E25/ASG_pro_Einwohner!$I25*1000</f>
        <v>1152.9741939287132</v>
      </c>
      <c r="F25" s="136">
        <f>ASG_Total!F25/ASG_pro_Einwohner!$I25*1000</f>
        <v>5829.512129442458</v>
      </c>
      <c r="G25" s="136">
        <f>ASG_Total!G25/ASG_pro_Einwohner!$I25*1000</f>
        <v>31.553856343274255</v>
      </c>
      <c r="H25" s="136">
        <f>ASG_Total!H25/ASG_pro_Einwohner!$I25*1000</f>
        <v>26741.013586142908</v>
      </c>
      <c r="I25" s="153">
        <v>578790</v>
      </c>
      <c r="J25" s="147"/>
    </row>
    <row r="26" spans="2:10">
      <c r="B26" s="48" t="s">
        <v>68</v>
      </c>
      <c r="C26" s="133">
        <f>ASG_Total!C26/ASG_pro_Einwohner!$I26*1000</f>
        <v>16208.945960586372</v>
      </c>
      <c r="D26" s="133">
        <f>ASG_Total!D26/ASG_pro_Einwohner!$I26*1000</f>
        <v>806.73401891578931</v>
      </c>
      <c r="E26" s="133">
        <f>ASG_Total!E26/ASG_pro_Einwohner!$I26*1000</f>
        <v>1254.624109246203</v>
      </c>
      <c r="F26" s="133">
        <f>ASG_Total!F26/ASG_pro_Einwohner!$I26*1000</f>
        <v>5296.4782876531135</v>
      </c>
      <c r="G26" s="133">
        <f>ASG_Total!G26/ASG_pro_Einwohner!$I26*1000</f>
        <v>-10.353356428936008</v>
      </c>
      <c r="H26" s="133">
        <f>ASG_Total!H26/ASG_pro_Einwohner!$I26*1000</f>
        <v>23556.429019972544</v>
      </c>
      <c r="I26" s="152">
        <v>238141</v>
      </c>
      <c r="J26" s="147"/>
    </row>
    <row r="27" spans="2:10">
      <c r="B27" s="51" t="s">
        <v>69</v>
      </c>
      <c r="C27" s="136">
        <f>ASG_Total!C27/ASG_pro_Einwohner!$I27*1000</f>
        <v>17973.102444205695</v>
      </c>
      <c r="D27" s="136">
        <f>ASG_Total!D27/ASG_pro_Einwohner!$I27*1000</f>
        <v>2075.9258821436856</v>
      </c>
      <c r="E27" s="136">
        <f>ASG_Total!E27/ASG_pro_Einwohner!$I27*1000</f>
        <v>1032.0423995214144</v>
      </c>
      <c r="F27" s="136">
        <f>ASG_Total!F27/ASG_pro_Einwohner!$I27*1000</f>
        <v>9299.5529975704449</v>
      </c>
      <c r="G27" s="136">
        <f>ASG_Total!G27/ASG_pro_Einwohner!$I27*1000</f>
        <v>170.65256767011823</v>
      </c>
      <c r="H27" s="136">
        <f>ASG_Total!H27/ASG_pro_Einwohner!$I27*1000</f>
        <v>30551.276291111357</v>
      </c>
      <c r="I27" s="153">
        <v>327632</v>
      </c>
      <c r="J27" s="147"/>
    </row>
    <row r="28" spans="2:10">
      <c r="B28" s="48" t="s">
        <v>70</v>
      </c>
      <c r="C28" s="133">
        <f>ASG_Total!C28/ASG_pro_Einwohner!$I28*1000</f>
        <v>20976.88968255958</v>
      </c>
      <c r="D28" s="133">
        <f>ASG_Total!D28/ASG_pro_Einwohner!$I28*1000</f>
        <v>1314.9432591968184</v>
      </c>
      <c r="E28" s="133">
        <f>ASG_Total!E28/ASG_pro_Einwohner!$I28*1000</f>
        <v>1219.1853918716261</v>
      </c>
      <c r="F28" s="133">
        <f>ASG_Total!F28/ASG_pro_Einwohner!$I28*1000</f>
        <v>10130.236052370225</v>
      </c>
      <c r="G28" s="133">
        <f>ASG_Total!G28/ASG_pro_Einwohner!$I28*1000</f>
        <v>173.87181441889635</v>
      </c>
      <c r="H28" s="133">
        <f>ASG_Total!H28/ASG_pro_Einwohner!$I28*1000</f>
        <v>33815.126200417144</v>
      </c>
      <c r="I28" s="152">
        <v>678143</v>
      </c>
      <c r="J28" s="147"/>
    </row>
    <row r="29" spans="2:10">
      <c r="B29" s="51" t="s">
        <v>71</v>
      </c>
      <c r="C29" s="136">
        <f>ASG_Total!C29/ASG_pro_Einwohner!$I29*1000</f>
        <v>15051.057681621165</v>
      </c>
      <c r="D29" s="136">
        <f>ASG_Total!D29/ASG_pro_Einwohner!$I29*1000</f>
        <v>1045.0836914771271</v>
      </c>
      <c r="E29" s="136">
        <f>ASG_Total!E29/ASG_pro_Einwohner!$I29*1000</f>
        <v>998.26378865901268</v>
      </c>
      <c r="F29" s="136">
        <f>ASG_Total!F29/ASG_pro_Einwohner!$I29*1000</f>
        <v>2876.9399312279616</v>
      </c>
      <c r="G29" s="136">
        <f>ASG_Total!G29/ASG_pro_Einwohner!$I29*1000</f>
        <v>280.60760098697347</v>
      </c>
      <c r="H29" s="136">
        <f>ASG_Total!H29/ASG_pro_Einwohner!$I29*1000</f>
        <v>20251.952693972238</v>
      </c>
      <c r="I29" s="153">
        <v>296923</v>
      </c>
      <c r="J29" s="147"/>
    </row>
    <row r="30" spans="2:10">
      <c r="B30" s="48" t="s">
        <v>72</v>
      </c>
      <c r="C30" s="133">
        <f>ASG_Total!C30/ASG_pro_Einwohner!$I30*1000</f>
        <v>16227.510521204269</v>
      </c>
      <c r="D30" s="133">
        <f>ASG_Total!D30/ASG_pro_Einwohner!$I30*1000</f>
        <v>963.31956405253243</v>
      </c>
      <c r="E30" s="133">
        <f>ASG_Total!E30/ASG_pro_Einwohner!$I30*1000</f>
        <v>765.5562509550017</v>
      </c>
      <c r="F30" s="133">
        <f>ASG_Total!F30/ASG_pro_Einwohner!$I30*1000</f>
        <v>12384.899264251449</v>
      </c>
      <c r="G30" s="133">
        <f>ASG_Total!G30/ASG_pro_Einwohner!$I30*1000</f>
        <v>-292.07810083232329</v>
      </c>
      <c r="H30" s="133">
        <f>ASG_Total!H30/ASG_pro_Einwohner!$I30*1000</f>
        <v>30049.207499630927</v>
      </c>
      <c r="I30" s="152">
        <v>169895</v>
      </c>
      <c r="J30" s="147"/>
    </row>
    <row r="31" spans="2:10">
      <c r="B31" s="51" t="s">
        <v>73</v>
      </c>
      <c r="C31" s="136">
        <f>ASG_Total!C31/ASG_pro_Einwohner!$I31*1000</f>
        <v>26903.536341328694</v>
      </c>
      <c r="D31" s="136">
        <f>ASG_Total!D31/ASG_pro_Einwohner!$I31*1000</f>
        <v>4013.6926292826133</v>
      </c>
      <c r="E31" s="136">
        <f>ASG_Total!E31/ASG_pro_Einwohner!$I31*1000</f>
        <v>1444.8532825903892</v>
      </c>
      <c r="F31" s="136">
        <f>ASG_Total!F31/ASG_pro_Einwohner!$I31*1000</f>
        <v>13058.170173127246</v>
      </c>
      <c r="G31" s="136">
        <f>ASG_Total!G31/ASG_pro_Einwohner!$I31*1000</f>
        <v>-35.469130485561877</v>
      </c>
      <c r="H31" s="136">
        <f>ASG_Total!H31/ASG_pro_Einwohner!$I31*1000</f>
        <v>45384.783295843386</v>
      </c>
      <c r="I31" s="153">
        <v>441756</v>
      </c>
      <c r="J31" s="147"/>
    </row>
    <row r="32" spans="2:10">
      <c r="B32" s="48" t="s">
        <v>74</v>
      </c>
      <c r="C32" s="133">
        <f>ASG_Total!C32/ASG_pro_Einwohner!$I32*1000</f>
        <v>13009.763604121174</v>
      </c>
      <c r="D32" s="133">
        <f>ASG_Total!D32/ASG_pro_Einwohner!$I32*1000</f>
        <v>1010.6885993552987</v>
      </c>
      <c r="E32" s="133">
        <f>ASG_Total!E32/ASG_pro_Einwohner!$I32*1000</f>
        <v>626.15614145647999</v>
      </c>
      <c r="F32" s="133">
        <f>ASG_Total!F32/ASG_pro_Einwohner!$I32*1000</f>
        <v>4793.5389166532323</v>
      </c>
      <c r="G32" s="133">
        <f>ASG_Total!G32/ASG_pro_Einwohner!$I32*1000</f>
        <v>93.421185257351553</v>
      </c>
      <c r="H32" s="133">
        <f>ASG_Total!H32/ASG_pro_Einwohner!$I32*1000</f>
        <v>19533.568446843539</v>
      </c>
      <c r="I32" s="152">
        <v>68233</v>
      </c>
      <c r="J32" s="147"/>
    </row>
    <row r="33" spans="1:10">
      <c r="A33" s="59"/>
      <c r="B33" s="55" t="s">
        <v>75</v>
      </c>
      <c r="C33" s="56">
        <f>ASG_Total!C33/ASG_pro_Einwohner!$I33*1000</f>
        <v>20016.028773794234</v>
      </c>
      <c r="D33" s="56">
        <f>ASG_Total!D33/ASG_pro_Einwohner!$I33*1000</f>
        <v>1211.4098230559439</v>
      </c>
      <c r="E33" s="56">
        <f>ASG_Total!E33/ASG_pro_Einwohner!$I33*1000</f>
        <v>1415.5987510659111</v>
      </c>
      <c r="F33" s="56">
        <f>ASG_Total!F33/ASG_pro_Einwohner!$I33*1000</f>
        <v>8180.785504639699</v>
      </c>
      <c r="G33" s="56">
        <f>ASG_Total!G33/ASG_pro_Einwohner!$I33*1000</f>
        <v>13.960047053250952</v>
      </c>
      <c r="H33" s="56">
        <f>ASG_Total!H33/ASG_pro_Einwohner!$I33*1000</f>
        <v>30837.782899609047</v>
      </c>
      <c r="I33" s="57">
        <f>SUM(I7:I32)</f>
        <v>7618599</v>
      </c>
      <c r="J33" s="147"/>
    </row>
  </sheetData>
  <conditionalFormatting sqref="C7:H32">
    <cfRule type="expression" dxfId="2" priority="1" stopIfTrue="1">
      <formula>ISBLANK(C7)</formula>
    </cfRule>
  </conditionalFormatting>
  <conditionalFormatting sqref="I7:I32">
    <cfRule type="expression" dxfId="1" priority="2" stopIfTrue="1">
      <formula>ISBLANK(I7)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>
    <oddHeader>&amp;L&amp;F&amp;R&amp;A</oddHeader>
    <oddFooter>&amp;CSeite &amp;P von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J40"/>
  <sheetViews>
    <sheetView showGridLines="0" workbookViewId="0">
      <selection activeCell="A3" sqref="A3"/>
    </sheetView>
  </sheetViews>
  <sheetFormatPr baseColWidth="10" defaultColWidth="9.140625" defaultRowHeight="12.75"/>
  <cols>
    <col min="1" max="1" width="16.140625" style="1" customWidth="1"/>
    <col min="2" max="2" width="15.42578125" style="1" customWidth="1"/>
    <col min="3" max="3" width="18.42578125" style="1" customWidth="1"/>
    <col min="4" max="4" width="17.28515625" style="1" customWidth="1"/>
    <col min="5" max="7" width="18.5703125" style="1" customWidth="1"/>
    <col min="8" max="8" width="13.140625" style="1" customWidth="1"/>
    <col min="9" max="9" width="15.28515625" style="1" hidden="1" customWidth="1"/>
  </cols>
  <sheetData>
    <row r="1" spans="1:10" ht="23.25" customHeight="1">
      <c r="A1" s="108" t="str">
        <f>"ASG "&amp;Info!C31&amp;" in Prozent"</f>
        <v>ASG 2007 in Prozent</v>
      </c>
      <c r="B1" s="109"/>
      <c r="C1" s="109"/>
      <c r="D1" s="109"/>
    </row>
    <row r="2" spans="1:10" ht="21.75" customHeight="1">
      <c r="A2" s="154" t="str">
        <f>Info!A4</f>
        <v>Referenzjahr 2013</v>
      </c>
      <c r="B2" s="155"/>
      <c r="C2" s="64"/>
      <c r="D2" s="60"/>
      <c r="E2" s="60"/>
      <c r="H2" s="21" t="str">
        <f>Info!C28</f>
        <v>FA_2013_20120910</v>
      </c>
    </row>
    <row r="3" spans="1:10" s="1" customFormat="1">
      <c r="A3" s="86" t="s">
        <v>24</v>
      </c>
      <c r="B3" s="25" t="s">
        <v>78</v>
      </c>
      <c r="C3" s="25" t="s">
        <v>25</v>
      </c>
      <c r="D3" s="25" t="s">
        <v>26</v>
      </c>
      <c r="E3" s="25" t="s">
        <v>27</v>
      </c>
      <c r="F3" s="25" t="s">
        <v>28</v>
      </c>
      <c r="G3" s="25" t="s">
        <v>29</v>
      </c>
      <c r="H3" s="87" t="s">
        <v>30</v>
      </c>
      <c r="I3" s="5"/>
    </row>
    <row r="4" spans="1:10" ht="78.75" customHeight="1">
      <c r="A4" s="156"/>
      <c r="B4" s="36" t="s">
        <v>106</v>
      </c>
      <c r="C4" s="36" t="s">
        <v>107</v>
      </c>
      <c r="D4" s="36" t="s">
        <v>108</v>
      </c>
      <c r="E4" s="36" t="s">
        <v>116</v>
      </c>
      <c r="F4" s="36" t="s">
        <v>117</v>
      </c>
      <c r="G4" s="36" t="s">
        <v>103</v>
      </c>
      <c r="H4" s="66" t="s">
        <v>118</v>
      </c>
      <c r="I4" s="5"/>
    </row>
    <row r="5" spans="1:10" s="39" customFormat="1" ht="11.25" customHeight="1">
      <c r="A5" s="93" t="s">
        <v>46</v>
      </c>
      <c r="B5" s="42" t="s">
        <v>119</v>
      </c>
      <c r="C5" s="42" t="s">
        <v>119</v>
      </c>
      <c r="D5" s="42" t="s">
        <v>119</v>
      </c>
      <c r="E5" s="42" t="s">
        <v>119</v>
      </c>
      <c r="F5" s="42" t="s">
        <v>119</v>
      </c>
      <c r="G5" s="42" t="s">
        <v>119</v>
      </c>
      <c r="H5" s="157" t="s">
        <v>119</v>
      </c>
      <c r="I5" s="158"/>
    </row>
    <row r="6" spans="1:10">
      <c r="A6" s="44" t="s">
        <v>49</v>
      </c>
      <c r="B6" s="159">
        <f>ASG_Total!C7/ASG_Total!$H7</f>
        <v>0.66056207921223453</v>
      </c>
      <c r="C6" s="159">
        <f>ASG_Total!D7/ASG_Total!$H7</f>
        <v>2.9454156093445944E-2</v>
      </c>
      <c r="D6" s="159">
        <f>ASG_Total!E7/ASG_Total!$H7</f>
        <v>5.094915668401305E-2</v>
      </c>
      <c r="E6" s="159">
        <f>JP!B9/ASG_Total!$H7</f>
        <v>0.25030990548900434</v>
      </c>
      <c r="F6" s="159">
        <f>JP!C9/ASG_Total!$H7</f>
        <v>1.1514687872488501E-2</v>
      </c>
      <c r="G6" s="159">
        <f>ASG_Total!G7/ASG_Total!$H7</f>
        <v>-2.7899853511862728E-3</v>
      </c>
      <c r="H6" s="160">
        <f t="shared" ref="H6:H32" si="0">SUM(B6:G6)</f>
        <v>1</v>
      </c>
      <c r="I6" s="161" t="s">
        <v>49</v>
      </c>
      <c r="J6" s="147"/>
    </row>
    <row r="7" spans="1:10">
      <c r="A7" s="48" t="s">
        <v>50</v>
      </c>
      <c r="B7" s="162">
        <f>ASG_Total!C8/ASG_Total!$H8</f>
        <v>0.66377273142248794</v>
      </c>
      <c r="C7" s="162">
        <f>ASG_Total!D8/ASG_Total!$H8</f>
        <v>2.284333960789045E-2</v>
      </c>
      <c r="D7" s="162">
        <f>ASG_Total!E8/ASG_Total!$H8</f>
        <v>5.2182921436878055E-2</v>
      </c>
      <c r="E7" s="162">
        <f>JP!B10/ASG_Total!$H8</f>
        <v>0.2567968348223203</v>
      </c>
      <c r="F7" s="162">
        <f>JP!C10/ASG_Total!$H8</f>
        <v>3.4907673437674313E-3</v>
      </c>
      <c r="G7" s="162">
        <f>ASG_Total!G8/ASG_Total!$H8</f>
        <v>9.1340536665579974E-4</v>
      </c>
      <c r="H7" s="163">
        <f t="shared" si="0"/>
        <v>1</v>
      </c>
      <c r="I7" s="164" t="s">
        <v>50</v>
      </c>
      <c r="J7" s="147"/>
    </row>
    <row r="8" spans="1:10">
      <c r="A8" s="51" t="s">
        <v>51</v>
      </c>
      <c r="B8" s="165">
        <f>ASG_Total!C9/ASG_Total!$H9</f>
        <v>0.71200727441867218</v>
      </c>
      <c r="C8" s="165">
        <f>ASG_Total!D9/ASG_Total!$H9</f>
        <v>2.7071245711123244E-2</v>
      </c>
      <c r="D8" s="165">
        <f>ASG_Total!E9/ASG_Total!$H9</f>
        <v>4.9541288988892124E-2</v>
      </c>
      <c r="E8" s="165">
        <f>JP!B11/ASG_Total!$H9</f>
        <v>0.19324317091425877</v>
      </c>
      <c r="F8" s="165">
        <f>JP!C11/ASG_Total!$H9</f>
        <v>1.7811443543321849E-2</v>
      </c>
      <c r="G8" s="165">
        <f>ASG_Total!G9/ASG_Total!$H9</f>
        <v>3.2557642373176002E-4</v>
      </c>
      <c r="H8" s="166">
        <f t="shared" si="0"/>
        <v>1</v>
      </c>
      <c r="I8" s="167" t="s">
        <v>51</v>
      </c>
      <c r="J8" s="147"/>
    </row>
    <row r="9" spans="1:10">
      <c r="A9" s="48" t="s">
        <v>52</v>
      </c>
      <c r="B9" s="162">
        <f>ASG_Total!C10/ASG_Total!$H10</f>
        <v>0.68722822122944982</v>
      </c>
      <c r="C9" s="162">
        <f>ASG_Total!D10/ASG_Total!$H10</f>
        <v>3.5111537572650862E-2</v>
      </c>
      <c r="D9" s="162">
        <f>ASG_Total!E10/ASG_Total!$H10</f>
        <v>5.0121509985054352E-2</v>
      </c>
      <c r="E9" s="162">
        <f>JP!B12/ASG_Total!$H10</f>
        <v>0.21194967588503422</v>
      </c>
      <c r="F9" s="162">
        <f>JP!C12/ASG_Total!$H10</f>
        <v>6.7466089876077303E-3</v>
      </c>
      <c r="G9" s="162">
        <f>ASG_Total!G10/ASG_Total!$H10</f>
        <v>8.8424463402028523E-3</v>
      </c>
      <c r="H9" s="163">
        <f t="shared" si="0"/>
        <v>0.99999999999999978</v>
      </c>
      <c r="I9" s="164" t="s">
        <v>52</v>
      </c>
      <c r="J9" s="147"/>
    </row>
    <row r="10" spans="1:10">
      <c r="A10" s="51" t="s">
        <v>53</v>
      </c>
      <c r="B10" s="165">
        <f>ASG_Total!C11/ASG_Total!$H11</f>
        <v>0.71274585539787594</v>
      </c>
      <c r="C10" s="165">
        <f>ASG_Total!D11/ASG_Total!$H11</f>
        <v>1.8226140822833355E-2</v>
      </c>
      <c r="D10" s="165">
        <f>ASG_Total!E11/ASG_Total!$H11</f>
        <v>8.5937432254517526E-2</v>
      </c>
      <c r="E10" s="165">
        <f>JP!B13/ASG_Total!$H11</f>
        <v>0.14766086113485374</v>
      </c>
      <c r="F10" s="165">
        <f>JP!C13/ASG_Total!$H11</f>
        <v>3.8291427918510625E-2</v>
      </c>
      <c r="G10" s="165">
        <f>ASG_Total!G11/ASG_Total!$H11</f>
        <v>-2.8617175285911341E-3</v>
      </c>
      <c r="H10" s="166">
        <f t="shared" si="0"/>
        <v>1</v>
      </c>
      <c r="I10" s="167" t="s">
        <v>53</v>
      </c>
      <c r="J10" s="147"/>
    </row>
    <row r="11" spans="1:10">
      <c r="A11" s="48" t="s">
        <v>54</v>
      </c>
      <c r="B11" s="162">
        <f>ASG_Total!C12/ASG_Total!$H12</f>
        <v>0.7061836630378967</v>
      </c>
      <c r="C11" s="162">
        <f>ASG_Total!D12/ASG_Total!$H12</f>
        <v>3.0376455123719347E-2</v>
      </c>
      <c r="D11" s="162">
        <f>ASG_Total!E12/ASG_Total!$H12</f>
        <v>5.8559677097807544E-2</v>
      </c>
      <c r="E11" s="162">
        <f>JP!B14/ASG_Total!$H12</f>
        <v>0.17767937259730607</v>
      </c>
      <c r="F11" s="162">
        <f>JP!C14/ASG_Total!$H12</f>
        <v>2.063057501576283E-2</v>
      </c>
      <c r="G11" s="162">
        <f>ASG_Total!G12/ASG_Total!$H12</f>
        <v>6.5702571275075578E-3</v>
      </c>
      <c r="H11" s="163">
        <f t="shared" si="0"/>
        <v>1</v>
      </c>
      <c r="I11" s="164" t="s">
        <v>54</v>
      </c>
      <c r="J11" s="147"/>
    </row>
    <row r="12" spans="1:10">
      <c r="A12" s="51" t="s">
        <v>55</v>
      </c>
      <c r="B12" s="165">
        <f>ASG_Total!C13/ASG_Total!$H13</f>
        <v>0.74178944539971081</v>
      </c>
      <c r="C12" s="165">
        <f>ASG_Total!D13/ASG_Total!$H13</f>
        <v>1.4602273043742972E-2</v>
      </c>
      <c r="D12" s="165">
        <f>ASG_Total!E13/ASG_Total!$H13</f>
        <v>0.10917503921762545</v>
      </c>
      <c r="E12" s="165">
        <f>JP!B15/ASG_Total!$H13</f>
        <v>0.11721909269963045</v>
      </c>
      <c r="F12" s="165">
        <f>JP!C15/ASG_Total!$H13</f>
        <v>1.3571349393156507E-2</v>
      </c>
      <c r="G12" s="165">
        <f>ASG_Total!G13/ASG_Total!$H13</f>
        <v>3.6428002461339685E-3</v>
      </c>
      <c r="H12" s="166">
        <f t="shared" si="0"/>
        <v>1.0000000000000002</v>
      </c>
      <c r="I12" s="167" t="s">
        <v>55</v>
      </c>
      <c r="J12" s="147"/>
    </row>
    <row r="13" spans="1:10">
      <c r="A13" s="48" t="s">
        <v>56</v>
      </c>
      <c r="B13" s="162">
        <f>ASG_Total!C14/ASG_Total!$H14</f>
        <v>0.69442814783920614</v>
      </c>
      <c r="C13" s="162">
        <f>ASG_Total!D14/ASG_Total!$H14</f>
        <v>3.1716283183283851E-2</v>
      </c>
      <c r="D13" s="162">
        <f>ASG_Total!E14/ASG_Total!$H14</f>
        <v>6.2524685938402255E-2</v>
      </c>
      <c r="E13" s="162">
        <f>JP!B16/ASG_Total!$H14</f>
        <v>0.1608619702890498</v>
      </c>
      <c r="F13" s="162">
        <f>JP!C16/ASG_Total!$H14</f>
        <v>4.7568373384489743E-2</v>
      </c>
      <c r="G13" s="162">
        <f>ASG_Total!G14/ASG_Total!$H14</f>
        <v>2.900539365568164E-3</v>
      </c>
      <c r="H13" s="163">
        <f t="shared" si="0"/>
        <v>0.99999999999999989</v>
      </c>
      <c r="I13" s="164" t="s">
        <v>56</v>
      </c>
      <c r="J13" s="147"/>
    </row>
    <row r="14" spans="1:10">
      <c r="A14" s="51" t="s">
        <v>57</v>
      </c>
      <c r="B14" s="165">
        <f>ASG_Total!C15/ASG_Total!$H15</f>
        <v>0.51586047577643179</v>
      </c>
      <c r="C14" s="165">
        <f>ASG_Total!D15/ASG_Total!$H15</f>
        <v>2.0180152410410278E-2</v>
      </c>
      <c r="D14" s="165">
        <f>ASG_Total!E15/ASG_Total!$H15</f>
        <v>4.0331686176467631E-2</v>
      </c>
      <c r="E14" s="165">
        <f>JP!B17/ASG_Total!$H15</f>
        <v>0.22189128070729239</v>
      </c>
      <c r="F14" s="165">
        <f>JP!C17/ASG_Total!$H15</f>
        <v>0.20204824075165378</v>
      </c>
      <c r="G14" s="165">
        <f>ASG_Total!G15/ASG_Total!$H15</f>
        <v>-3.1183582225579844E-4</v>
      </c>
      <c r="H14" s="166">
        <f t="shared" si="0"/>
        <v>1</v>
      </c>
      <c r="I14" s="167" t="s">
        <v>57</v>
      </c>
      <c r="J14" s="147"/>
    </row>
    <row r="15" spans="1:10">
      <c r="A15" s="48" t="s">
        <v>58</v>
      </c>
      <c r="B15" s="162">
        <f>ASG_Total!C16/ASG_Total!$H16</f>
        <v>0.72598537771425453</v>
      </c>
      <c r="C15" s="162">
        <f>ASG_Total!D16/ASG_Total!$H16</f>
        <v>3.0427203410725849E-2</v>
      </c>
      <c r="D15" s="162">
        <f>ASG_Total!E16/ASG_Total!$H16</f>
        <v>3.3992473530084819E-2</v>
      </c>
      <c r="E15" s="162">
        <f>JP!B18/ASG_Total!$H16</f>
        <v>0.18553634347388895</v>
      </c>
      <c r="F15" s="162">
        <f>JP!C18/ASG_Total!$H16</f>
        <v>2.7325533226004572E-2</v>
      </c>
      <c r="G15" s="162">
        <f>ASG_Total!G16/ASG_Total!$H16</f>
        <v>-3.2669313549588803E-3</v>
      </c>
      <c r="H15" s="163">
        <f t="shared" si="0"/>
        <v>0.99999999999999978</v>
      </c>
      <c r="I15" s="164" t="s">
        <v>120</v>
      </c>
      <c r="J15" s="147"/>
    </row>
    <row r="16" spans="1:10">
      <c r="A16" s="51" t="s">
        <v>59</v>
      </c>
      <c r="B16" s="165">
        <f>ASG_Total!C17/ASG_Total!$H17</f>
        <v>0.70533596365986573</v>
      </c>
      <c r="C16" s="165">
        <f>ASG_Total!D17/ASG_Total!$H17</f>
        <v>2.1678634816402937E-2</v>
      </c>
      <c r="D16" s="165">
        <f>ASG_Total!E17/ASG_Total!$H17</f>
        <v>2.9021268775027143E-2</v>
      </c>
      <c r="E16" s="165">
        <f>JP!B19/ASG_Total!$H17</f>
        <v>0.23911067145221709</v>
      </c>
      <c r="F16" s="165">
        <f>JP!C19/ASG_Total!$H17</f>
        <v>3.8267437506038799E-3</v>
      </c>
      <c r="G16" s="165">
        <f>ASG_Total!G17/ASG_Total!$H17</f>
        <v>1.0267175458833543E-3</v>
      </c>
      <c r="H16" s="166">
        <f t="shared" si="0"/>
        <v>1.0000000000000002</v>
      </c>
      <c r="I16" s="167" t="s">
        <v>59</v>
      </c>
      <c r="J16" s="147"/>
    </row>
    <row r="17" spans="1:10">
      <c r="A17" s="48" t="s">
        <v>60</v>
      </c>
      <c r="B17" s="162">
        <f>ASG_Total!C18/ASG_Total!$H18</f>
        <v>0.45953691146051462</v>
      </c>
      <c r="C17" s="162">
        <f>ASG_Total!D18/ASG_Total!$H18</f>
        <v>6.4492828201909186E-2</v>
      </c>
      <c r="D17" s="162">
        <f>ASG_Total!E18/ASG_Total!$H18</f>
        <v>4.0729331748395485E-2</v>
      </c>
      <c r="E17" s="162">
        <f>JP!B20/ASG_Total!$H18</f>
        <v>0.21794613653614636</v>
      </c>
      <c r="F17" s="162">
        <f>JP!C20/ASG_Total!$H18</f>
        <v>0.22032077863891159</v>
      </c>
      <c r="G17" s="162">
        <f>ASG_Total!G18/ASG_Total!$H18</f>
        <v>-3.0259865858773211E-3</v>
      </c>
      <c r="H17" s="163">
        <f t="shared" si="0"/>
        <v>1</v>
      </c>
      <c r="I17" s="164" t="s">
        <v>60</v>
      </c>
      <c r="J17" s="147"/>
    </row>
    <row r="18" spans="1:10">
      <c r="A18" s="51" t="s">
        <v>61</v>
      </c>
      <c r="B18" s="165">
        <f>ASG_Total!C19/ASG_Total!$H19</f>
        <v>0.78688746951119604</v>
      </c>
      <c r="C18" s="165">
        <f>ASG_Total!D19/ASG_Total!$H19</f>
        <v>3.9669731028071295E-2</v>
      </c>
      <c r="D18" s="165">
        <f>ASG_Total!E19/ASG_Total!$H19</f>
        <v>3.6750182321419723E-2</v>
      </c>
      <c r="E18" s="165">
        <f>JP!B21/ASG_Total!$H19</f>
        <v>0.11845486189424073</v>
      </c>
      <c r="F18" s="165">
        <f>JP!C21/ASG_Total!$H19</f>
        <v>2.3159462629156278E-2</v>
      </c>
      <c r="G18" s="165">
        <f>ASG_Total!G19/ASG_Total!$H19</f>
        <v>-4.9217073840840449E-3</v>
      </c>
      <c r="H18" s="166">
        <f t="shared" si="0"/>
        <v>0.99999999999999989</v>
      </c>
      <c r="I18" s="167" t="s">
        <v>61</v>
      </c>
      <c r="J18" s="147"/>
    </row>
    <row r="19" spans="1:10">
      <c r="A19" s="48" t="s">
        <v>62</v>
      </c>
      <c r="B19" s="162">
        <f>ASG_Total!C20/ASG_Total!$H20</f>
        <v>0.55867771937761446</v>
      </c>
      <c r="C19" s="162">
        <f>ASG_Total!D20/ASG_Total!$H20</f>
        <v>5.401441512690356E-2</v>
      </c>
      <c r="D19" s="162">
        <f>ASG_Total!E20/ASG_Total!$H20</f>
        <v>3.8159372069023242E-2</v>
      </c>
      <c r="E19" s="162">
        <f>JP!B22/ASG_Total!$H20</f>
        <v>0.2424430963294037</v>
      </c>
      <c r="F19" s="162">
        <f>JP!C22/ASG_Total!$H20</f>
        <v>0.1060834308803789</v>
      </c>
      <c r="G19" s="162">
        <f>ASG_Total!G20/ASG_Total!$H20</f>
        <v>6.2196621667619907E-4</v>
      </c>
      <c r="H19" s="163">
        <f t="shared" si="0"/>
        <v>1</v>
      </c>
      <c r="I19" s="164" t="s">
        <v>62</v>
      </c>
      <c r="J19" s="147"/>
    </row>
    <row r="20" spans="1:10">
      <c r="A20" s="51" t="s">
        <v>63</v>
      </c>
      <c r="B20" s="165">
        <f>ASG_Total!C21/ASG_Total!$H21</f>
        <v>0.71770558496659465</v>
      </c>
      <c r="C20" s="165">
        <f>ASG_Total!D21/ASG_Total!$H21</f>
        <v>2.7283581649254263E-2</v>
      </c>
      <c r="D20" s="165">
        <f>ASG_Total!E21/ASG_Total!$H21</f>
        <v>6.912334199587486E-2</v>
      </c>
      <c r="E20" s="165">
        <f>JP!B23/ASG_Total!$H21</f>
        <v>0.18184241475463275</v>
      </c>
      <c r="F20" s="165">
        <f>JP!C23/ASG_Total!$H21</f>
        <v>6.6552052674829932E-3</v>
      </c>
      <c r="G20" s="165">
        <f>ASG_Total!G21/ASG_Total!$H21</f>
        <v>-2.6101286338393059E-3</v>
      </c>
      <c r="H20" s="166">
        <f t="shared" si="0"/>
        <v>1.0000000000000002</v>
      </c>
      <c r="I20" s="167" t="s">
        <v>63</v>
      </c>
      <c r="J20" s="147"/>
    </row>
    <row r="21" spans="1:10">
      <c r="A21" s="48" t="s">
        <v>64</v>
      </c>
      <c r="B21" s="162">
        <f>ASG_Total!C22/ASG_Total!$H22</f>
        <v>0.72522952809125341</v>
      </c>
      <c r="C21" s="162">
        <f>ASG_Total!D22/ASG_Total!$H22</f>
        <v>1.9959987708498547E-2</v>
      </c>
      <c r="D21" s="162">
        <f>ASG_Total!E22/ASG_Total!$H22</f>
        <v>7.1604402626628677E-2</v>
      </c>
      <c r="E21" s="162">
        <f>JP!B24/ASG_Total!$H22</f>
        <v>0.16810086874072488</v>
      </c>
      <c r="F21" s="162">
        <f>JP!C24/ASG_Total!$H22</f>
        <v>1.3722950202483953E-2</v>
      </c>
      <c r="G21" s="162">
        <f>ASG_Total!G22/ASG_Total!$H22</f>
        <v>1.3822626304104786E-3</v>
      </c>
      <c r="H21" s="163">
        <f t="shared" si="0"/>
        <v>0.99999999999999989</v>
      </c>
      <c r="I21" s="164" t="s">
        <v>64</v>
      </c>
      <c r="J21" s="147"/>
    </row>
    <row r="22" spans="1:10">
      <c r="A22" s="51" t="s">
        <v>65</v>
      </c>
      <c r="B22" s="165">
        <f>ASG_Total!C23/ASG_Total!$H23</f>
        <v>0.64946556753172502</v>
      </c>
      <c r="C22" s="165">
        <f>ASG_Total!D23/ASG_Total!$H23</f>
        <v>3.6727510918271207E-2</v>
      </c>
      <c r="D22" s="165">
        <f>ASG_Total!E23/ASG_Total!$H23</f>
        <v>5.6812873582453335E-2</v>
      </c>
      <c r="E22" s="165">
        <f>JP!B25/ASG_Total!$H23</f>
        <v>0.2351797757608734</v>
      </c>
      <c r="F22" s="165">
        <f>JP!C25/ASG_Total!$H23</f>
        <v>1.9145377599779412E-2</v>
      </c>
      <c r="G22" s="165">
        <f>ASG_Total!G23/ASG_Total!$H23</f>
        <v>2.6688946068976331E-3</v>
      </c>
      <c r="H22" s="166">
        <f t="shared" si="0"/>
        <v>1</v>
      </c>
      <c r="I22" s="167" t="s">
        <v>65</v>
      </c>
      <c r="J22" s="147"/>
    </row>
    <row r="23" spans="1:10">
      <c r="A23" s="48" t="s">
        <v>66</v>
      </c>
      <c r="B23" s="162">
        <f>ASG_Total!C24/ASG_Total!$H24</f>
        <v>0.69312087405342881</v>
      </c>
      <c r="C23" s="162">
        <f>ASG_Total!D24/ASG_Total!$H24</f>
        <v>6.8897459604793543E-2</v>
      </c>
      <c r="D23" s="162">
        <f>ASG_Total!E24/ASG_Total!$H24</f>
        <v>7.0809574117334961E-2</v>
      </c>
      <c r="E23" s="162">
        <f>JP!B26/ASG_Total!$H24</f>
        <v>0.14615713383767234</v>
      </c>
      <c r="F23" s="162">
        <f>JP!C26/ASG_Total!$H24</f>
        <v>6.9842350094288927E-3</v>
      </c>
      <c r="G23" s="162">
        <f>ASG_Total!G24/ASG_Total!$H24</f>
        <v>1.40307233773414E-2</v>
      </c>
      <c r="H23" s="163">
        <f t="shared" si="0"/>
        <v>1</v>
      </c>
      <c r="I23" s="164" t="s">
        <v>66</v>
      </c>
      <c r="J23" s="147"/>
    </row>
    <row r="24" spans="1:10">
      <c r="A24" s="51" t="s">
        <v>67</v>
      </c>
      <c r="B24" s="165">
        <f>ASG_Total!C25/ASG_Total!$H25</f>
        <v>0.70864374199710856</v>
      </c>
      <c r="C24" s="165">
        <f>ASG_Total!D25/ASG_Total!$H25</f>
        <v>2.906103283801225E-2</v>
      </c>
      <c r="D24" s="165">
        <f>ASG_Total!E25/ASG_Total!$H25</f>
        <v>4.3116323553501361E-2</v>
      </c>
      <c r="E24" s="165">
        <f>JP!B27/ASG_Total!$H25</f>
        <v>0.21504354601751252</v>
      </c>
      <c r="F24" s="165">
        <f>JP!C27/ASG_Total!$H25</f>
        <v>2.9553757759115408E-3</v>
      </c>
      <c r="G24" s="165">
        <f>ASG_Total!G25/ASG_Total!$H25</f>
        <v>1.1799798179536974E-3</v>
      </c>
      <c r="H24" s="166">
        <f t="shared" si="0"/>
        <v>0.99999999999999989</v>
      </c>
      <c r="I24" s="167" t="s">
        <v>67</v>
      </c>
      <c r="J24" s="147"/>
    </row>
    <row r="25" spans="1:10">
      <c r="A25" s="48" t="s">
        <v>68</v>
      </c>
      <c r="B25" s="162">
        <f>ASG_Total!C26/ASG_Total!$H26</f>
        <v>0.6880901153075224</v>
      </c>
      <c r="C25" s="162">
        <f>ASG_Total!D26/ASG_Total!$H26</f>
        <v>3.4246872402934767E-2</v>
      </c>
      <c r="D25" s="162">
        <f>ASG_Total!E26/ASG_Total!$H26</f>
        <v>5.3260369310749851E-2</v>
      </c>
      <c r="E25" s="162">
        <f>JP!B28/ASG_Total!$H26</f>
        <v>0.22184178496490511</v>
      </c>
      <c r="F25" s="162">
        <f>JP!C28/ASG_Total!$H26</f>
        <v>3.000370998651311E-3</v>
      </c>
      <c r="G25" s="162">
        <f>ASG_Total!G26/ASG_Total!$H26</f>
        <v>-4.3951298476342974E-4</v>
      </c>
      <c r="H25" s="163">
        <f t="shared" si="0"/>
        <v>1</v>
      </c>
      <c r="I25" s="164" t="s">
        <v>68</v>
      </c>
      <c r="J25" s="147"/>
    </row>
    <row r="26" spans="1:10">
      <c r="A26" s="51" t="s">
        <v>69</v>
      </c>
      <c r="B26" s="165">
        <f>ASG_Total!C27/ASG_Total!$H27</f>
        <v>0.58829301509196918</v>
      </c>
      <c r="C26" s="165">
        <f>ASG_Total!D27/ASG_Total!$H27</f>
        <v>6.7948908659755697E-2</v>
      </c>
      <c r="D26" s="165">
        <f>ASG_Total!E27/ASG_Total!$H27</f>
        <v>3.3780664011790522E-2</v>
      </c>
      <c r="E26" s="165">
        <f>JP!B29/ASG_Total!$H27</f>
        <v>0.26421890048571595</v>
      </c>
      <c r="F26" s="165">
        <f>JP!C29/ASG_Total!$H27</f>
        <v>4.0172736346689435E-2</v>
      </c>
      <c r="G26" s="165">
        <f>ASG_Total!G27/ASG_Total!$H27</f>
        <v>5.585775404079214E-3</v>
      </c>
      <c r="H26" s="166">
        <f t="shared" si="0"/>
        <v>0.99999999999999989</v>
      </c>
      <c r="I26" s="167" t="s">
        <v>69</v>
      </c>
      <c r="J26" s="147"/>
    </row>
    <row r="27" spans="1:10">
      <c r="A27" s="48" t="s">
        <v>70</v>
      </c>
      <c r="B27" s="162">
        <f>ASG_Total!C28/ASG_Total!$H28</f>
        <v>0.62034042275142554</v>
      </c>
      <c r="C27" s="162">
        <f>ASG_Total!D28/ASG_Total!$H28</f>
        <v>3.8886244321649083E-2</v>
      </c>
      <c r="D27" s="162">
        <f>ASG_Total!E28/ASG_Total!$H28</f>
        <v>3.6054438615597602E-2</v>
      </c>
      <c r="E27" s="162">
        <f>JP!B30/ASG_Total!$H28</f>
        <v>0.17838706507821153</v>
      </c>
      <c r="F27" s="162">
        <f>JP!C30/ASG_Total!$H28</f>
        <v>0.12118999378975909</v>
      </c>
      <c r="G27" s="162">
        <f>ASG_Total!G28/ASG_Total!$H28</f>
        <v>5.1418354433570455E-3</v>
      </c>
      <c r="H27" s="163">
        <f t="shared" si="0"/>
        <v>1</v>
      </c>
      <c r="I27" s="164" t="s">
        <v>70</v>
      </c>
      <c r="J27" s="147"/>
    </row>
    <row r="28" spans="1:10">
      <c r="A28" s="51" t="s">
        <v>71</v>
      </c>
      <c r="B28" s="165">
        <f>ASG_Total!C29/ASG_Total!$H29</f>
        <v>0.74319044237649923</v>
      </c>
      <c r="C28" s="165">
        <f>ASG_Total!D29/ASG_Total!$H29</f>
        <v>5.1604095035644844E-2</v>
      </c>
      <c r="D28" s="165">
        <f>ASG_Total!E29/ASG_Total!$H29</f>
        <v>4.9292224001497617E-2</v>
      </c>
      <c r="E28" s="165">
        <f>JP!B31/ASG_Total!$H29</f>
        <v>0.1414291595502932</v>
      </c>
      <c r="F28" s="165">
        <f>JP!C31/ASG_Total!$H29</f>
        <v>6.2824966359705957E-4</v>
      </c>
      <c r="G28" s="165">
        <f>ASG_Total!G29/ASG_Total!$H29</f>
        <v>1.3855829372468023E-2</v>
      </c>
      <c r="H28" s="166">
        <f t="shared" si="0"/>
        <v>1</v>
      </c>
      <c r="I28" s="167" t="s">
        <v>71</v>
      </c>
      <c r="J28" s="147"/>
    </row>
    <row r="29" spans="1:10">
      <c r="A29" s="48" t="s">
        <v>72</v>
      </c>
      <c r="B29" s="162">
        <f>ASG_Total!C30/ASG_Total!$H30</f>
        <v>0.54003123115322027</v>
      </c>
      <c r="C29" s="162">
        <f>ASG_Total!D30/ASG_Total!$H30</f>
        <v>3.2058068887985285E-2</v>
      </c>
      <c r="D29" s="162">
        <f>ASG_Total!E30/ASG_Total!$H30</f>
        <v>2.547675345396062E-2</v>
      </c>
      <c r="E29" s="162">
        <f>JP!B32/ASG_Total!$H30</f>
        <v>0.32399863374074989</v>
      </c>
      <c r="F29" s="162">
        <f>JP!C32/ASG_Total!$H30</f>
        <v>8.8155306239316611E-2</v>
      </c>
      <c r="G29" s="162">
        <f>ASG_Total!G30/ASG_Total!$H30</f>
        <v>-9.7199934752326047E-3</v>
      </c>
      <c r="H29" s="163">
        <f t="shared" si="0"/>
        <v>1</v>
      </c>
      <c r="I29" s="164" t="s">
        <v>72</v>
      </c>
      <c r="J29" s="147"/>
    </row>
    <row r="30" spans="1:10">
      <c r="A30" s="51" t="s">
        <v>73</v>
      </c>
      <c r="B30" s="165">
        <f>ASG_Total!C31/ASG_Total!$H31</f>
        <v>0.59278759063266673</v>
      </c>
      <c r="C30" s="165">
        <f>ASG_Total!D31/ASG_Total!$H31</f>
        <v>8.8436968027788554E-2</v>
      </c>
      <c r="D30" s="165">
        <f>ASG_Total!E31/ASG_Total!$H31</f>
        <v>3.1835632510835807E-2</v>
      </c>
      <c r="E30" s="165">
        <f>JP!B33/ASG_Total!$H31</f>
        <v>0.23393251149118743</v>
      </c>
      <c r="F30" s="165">
        <f>JP!C33/ASG_Total!$H31</f>
        <v>5.3788817660189038E-2</v>
      </c>
      <c r="G30" s="165">
        <f>ASG_Total!G31/ASG_Total!$H31</f>
        <v>-7.8152032266749533E-4</v>
      </c>
      <c r="H30" s="166">
        <f t="shared" si="0"/>
        <v>1</v>
      </c>
      <c r="I30" s="167" t="s">
        <v>73</v>
      </c>
      <c r="J30" s="147"/>
    </row>
    <row r="31" spans="1:10">
      <c r="A31" s="48" t="s">
        <v>74</v>
      </c>
      <c r="B31" s="162">
        <f>ASG_Total!C32/ASG_Total!$H32</f>
        <v>0.6660208368749666</v>
      </c>
      <c r="C31" s="162">
        <f>ASG_Total!D32/ASG_Total!$H32</f>
        <v>5.1741114384996949E-2</v>
      </c>
      <c r="D31" s="162">
        <f>ASG_Total!E32/ASG_Total!$H32</f>
        <v>3.2055389324302477E-2</v>
      </c>
      <c r="E31" s="162">
        <f>JP!B34/ASG_Total!$H32</f>
        <v>0.23222697321055655</v>
      </c>
      <c r="F31" s="162">
        <f>JP!C34/ASG_Total!$H32</f>
        <v>1.3173089235679603E-2</v>
      </c>
      <c r="G31" s="162">
        <f>ASG_Total!G32/ASG_Total!$H32</f>
        <v>4.7825969694977894E-3</v>
      </c>
      <c r="H31" s="163">
        <f t="shared" si="0"/>
        <v>1</v>
      </c>
      <c r="I31" s="168" t="s">
        <v>74</v>
      </c>
      <c r="J31" s="147"/>
    </row>
    <row r="32" spans="1:10">
      <c r="A32" s="55" t="s">
        <v>75</v>
      </c>
      <c r="B32" s="169">
        <f>ASG_Total!C33/ASG_Total!$H33</f>
        <v>0.64907483261541454</v>
      </c>
      <c r="C32" s="169">
        <f>ASG_Total!D33/ASG_Total!$H33</f>
        <v>3.9283298251357165E-2</v>
      </c>
      <c r="D32" s="169">
        <f>ASG_Total!E33/ASG_Total!$H33</f>
        <v>4.5904686328272257E-2</v>
      </c>
      <c r="E32" s="169">
        <f>JP!B35/ASG_Total!$H33</f>
        <v>0.22052150167049794</v>
      </c>
      <c r="F32" s="169">
        <f>JP!C35/ASG_Total!$H33</f>
        <v>4.4762988179886623E-2</v>
      </c>
      <c r="G32" s="169">
        <f>ASG_Total!G33/ASG_Total!$H33</f>
        <v>4.5269295457125536E-4</v>
      </c>
      <c r="H32" s="170">
        <f t="shared" si="0"/>
        <v>0.99999999999999978</v>
      </c>
      <c r="I32" s="171" t="s">
        <v>75</v>
      </c>
      <c r="J32" s="147"/>
    </row>
    <row r="33" spans="1:10">
      <c r="A33" s="59"/>
      <c r="B33" s="172"/>
      <c r="C33" s="172"/>
      <c r="D33" s="172"/>
      <c r="E33" s="172"/>
      <c r="F33" s="172"/>
      <c r="G33" s="172"/>
      <c r="H33" s="173"/>
      <c r="I33" s="59"/>
      <c r="J33" s="147"/>
    </row>
    <row r="34" spans="1:10">
      <c r="A34" s="187" t="s">
        <v>121</v>
      </c>
      <c r="B34" s="174">
        <f t="shared" ref="B34:G34" si="1">MIN(B6:B32)</f>
        <v>0.45953691146051462</v>
      </c>
      <c r="C34" s="174">
        <f t="shared" si="1"/>
        <v>1.4602273043742972E-2</v>
      </c>
      <c r="D34" s="174">
        <f t="shared" si="1"/>
        <v>2.547675345396062E-2</v>
      </c>
      <c r="E34" s="174">
        <f t="shared" si="1"/>
        <v>0.11721909269963045</v>
      </c>
      <c r="F34" s="174">
        <f t="shared" si="1"/>
        <v>6.2824966359705957E-4</v>
      </c>
      <c r="G34" s="175">
        <f t="shared" si="1"/>
        <v>-9.7199934752326047E-3</v>
      </c>
    </row>
    <row r="35" spans="1:10">
      <c r="A35" s="188"/>
      <c r="B35" s="176" t="str">
        <f>VLOOKUP(B34,B$6:$I$32,B$36,FALSE)</f>
        <v>Basel-Stadt</v>
      </c>
      <c r="C35" s="176" t="str">
        <f>VLOOKUP(C34,C$6:$I$32,C$36,FALSE)</f>
        <v>Nidwalden</v>
      </c>
      <c r="D35" s="176" t="str">
        <f>VLOOKUP(D34,D$6:$I$32,D$36,FALSE)</f>
        <v>Neuenburg</v>
      </c>
      <c r="E35" s="176" t="str">
        <f>VLOOKUP(E34,E$6:$I$32,E$36,FALSE)</f>
        <v>Nidwalden</v>
      </c>
      <c r="F35" s="176" t="str">
        <f>VLOOKUP(F34,F$6:$I$32,F$36,FALSE)</f>
        <v>Wallis</v>
      </c>
      <c r="G35" s="177" t="str">
        <f>VLOOKUP(G34,G$6:$I$32,G$36,FALSE)</f>
        <v>Neuenburg</v>
      </c>
    </row>
    <row r="36" spans="1:10" ht="4.5" customHeight="1">
      <c r="A36" s="178"/>
      <c r="B36" s="179">
        <v>8</v>
      </c>
      <c r="C36" s="179">
        <v>7</v>
      </c>
      <c r="D36" s="179">
        <v>6</v>
      </c>
      <c r="E36" s="179">
        <v>5</v>
      </c>
      <c r="F36" s="179">
        <v>4</v>
      </c>
      <c r="G36" s="179">
        <v>3</v>
      </c>
    </row>
    <row r="37" spans="1:10">
      <c r="A37" s="187" t="s">
        <v>122</v>
      </c>
      <c r="B37" s="174">
        <f t="shared" ref="B37:G37" si="2">MAX(B6:B31)</f>
        <v>0.78688746951119604</v>
      </c>
      <c r="C37" s="174">
        <f t="shared" si="2"/>
        <v>8.8436968027788554E-2</v>
      </c>
      <c r="D37" s="174">
        <f t="shared" si="2"/>
        <v>0.10917503921762545</v>
      </c>
      <c r="E37" s="174">
        <f t="shared" si="2"/>
        <v>0.32399863374074989</v>
      </c>
      <c r="F37" s="174">
        <f t="shared" si="2"/>
        <v>0.22032077863891159</v>
      </c>
      <c r="G37" s="175">
        <f t="shared" si="2"/>
        <v>1.40307233773414E-2</v>
      </c>
    </row>
    <row r="38" spans="1:10">
      <c r="A38" s="188"/>
      <c r="B38" s="176" t="str">
        <f>VLOOKUP(B37,B$6:$I$32,B$36,FALSE)</f>
        <v>Basel-Landschaft</v>
      </c>
      <c r="C38" s="176" t="str">
        <f>VLOOKUP(C37,C$6:$I$32,C$36,FALSE)</f>
        <v>Genf</v>
      </c>
      <c r="D38" s="176" t="str">
        <f>VLOOKUP(D37,D$6:$I$32,D$36,FALSE)</f>
        <v>Nidwalden</v>
      </c>
      <c r="E38" s="176" t="str">
        <f>VLOOKUP(E37,E$6:$I$32,E$36,FALSE)</f>
        <v>Neuenburg</v>
      </c>
      <c r="F38" s="176" t="str">
        <f>VLOOKUP(F37,F$6:$I$32,F$36,FALSE)</f>
        <v>Basel-Stadt</v>
      </c>
      <c r="G38" s="177" t="str">
        <f>VLOOKUP(G37,G$6:$I$32,G$36,FALSE)</f>
        <v>Graubünden</v>
      </c>
    </row>
    <row r="40" spans="1:10">
      <c r="G40" s="180"/>
    </row>
  </sheetData>
  <mergeCells count="2">
    <mergeCell ref="A37:A38"/>
    <mergeCell ref="A34:A35"/>
  </mergeCells>
  <conditionalFormatting sqref="I6:I28 C3:H28">
    <cfRule type="expression" dxfId="0" priority="1" stopIfTrue="1">
      <formula>ISBLANK(C3)</formula>
    </cfRule>
  </conditionalFormatting>
  <printOptions horizontalCentered="1"/>
  <pageMargins left="0.78740157480314965" right="0.78740157480314965" top="0.98425196850393704" bottom="0.98425196850393704" header="0.51181102362204722" footer="0.51181102362204722"/>
  <pageSetup paperSize="9" scale="83" orientation="landscape" r:id="rId1"/>
  <headerFooter>
    <oddHeader>&amp;L&amp;F&amp;R&amp;A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Info</vt:lpstr>
      <vt:lpstr>NP</vt:lpstr>
      <vt:lpstr>QS</vt:lpstr>
      <vt:lpstr>VERM</vt:lpstr>
      <vt:lpstr>JP</vt:lpstr>
      <vt:lpstr>REPART</vt:lpstr>
      <vt:lpstr>ASG_Total</vt:lpstr>
      <vt:lpstr>ASG_pro_Einwohner</vt:lpstr>
      <vt:lpstr>ASG_in_Prozent</vt:lpstr>
    </vt:vector>
  </TitlesOfParts>
  <Company>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Utz Pascal EFV</dc:creator>
  <cp:lastModifiedBy>U80820015</cp:lastModifiedBy>
  <cp:lastPrinted>2012-01-12T14:25:26Z</cp:lastPrinted>
  <dcterms:created xsi:type="dcterms:W3CDTF">2010-11-03T16:06:04Z</dcterms:created>
  <dcterms:modified xsi:type="dcterms:W3CDTF">2012-09-25T09:41:47Z</dcterms:modified>
</cp:coreProperties>
</file>