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1" i="8" s="1"/>
  <c r="D30" i="7"/>
  <c r="D30" i="8" s="1"/>
  <c r="D29" i="7"/>
  <c r="D29" i="8" s="1"/>
  <c r="D28" i="7"/>
  <c r="D28" i="8" s="1"/>
  <c r="D27" i="7"/>
  <c r="D27" i="8" s="1"/>
  <c r="D26" i="7"/>
  <c r="D26" i="8" s="1"/>
  <c r="D25" i="7"/>
  <c r="D25" i="8" s="1"/>
  <c r="D24" i="7"/>
  <c r="D24" i="8" s="1"/>
  <c r="D23" i="7"/>
  <c r="D23" i="8" s="1"/>
  <c r="D22" i="7"/>
  <c r="D22" i="8" s="1"/>
  <c r="D21" i="7"/>
  <c r="D21" i="8" s="1"/>
  <c r="D20" i="7"/>
  <c r="D20" i="8" s="1"/>
  <c r="D19" i="7"/>
  <c r="D19" i="8" s="1"/>
  <c r="D18" i="7"/>
  <c r="D18" i="8" s="1"/>
  <c r="D17" i="7"/>
  <c r="D17" i="8" s="1"/>
  <c r="D16" i="7"/>
  <c r="D16" i="8" s="1"/>
  <c r="D15" i="7"/>
  <c r="D15" i="8" s="1"/>
  <c r="D14" i="7"/>
  <c r="D14" i="8" s="1"/>
  <c r="D13" i="7"/>
  <c r="D13" i="8" s="1"/>
  <c r="D12" i="7"/>
  <c r="D12" i="8" s="1"/>
  <c r="D11" i="7"/>
  <c r="D11" i="8" s="1"/>
  <c r="D10" i="7"/>
  <c r="D10" i="8" s="1"/>
  <c r="D9" i="7"/>
  <c r="D9" i="8" s="1"/>
  <c r="D8" i="7"/>
  <c r="D8" i="8" s="1"/>
  <c r="D7" i="7"/>
  <c r="D7" i="8" s="1"/>
  <c r="H5" i="7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C33" i="3"/>
  <c r="C5"/>
  <c r="C3"/>
  <c r="I33" i="2"/>
  <c r="H33"/>
  <c r="G33"/>
  <c r="F33"/>
  <c r="E33"/>
  <c r="D33"/>
  <c r="C33"/>
  <c r="J32"/>
  <c r="G32" i="6" s="1"/>
  <c r="H32" s="1"/>
  <c r="J31" i="2"/>
  <c r="G31" i="6" s="1"/>
  <c r="H31" s="1"/>
  <c r="J30" i="2"/>
  <c r="G30" i="6" s="1"/>
  <c r="H30" s="1"/>
  <c r="J29" i="2"/>
  <c r="G29" i="6" s="1"/>
  <c r="H29" s="1"/>
  <c r="J28" i="2"/>
  <c r="G28" i="6" s="1"/>
  <c r="H28" s="1"/>
  <c r="I28" s="1"/>
  <c r="G28" i="7" s="1"/>
  <c r="J27" i="2"/>
  <c r="G27" i="6" s="1"/>
  <c r="H27" s="1"/>
  <c r="I27" s="1"/>
  <c r="G27" i="7" s="1"/>
  <c r="J26" i="2"/>
  <c r="G26" i="6" s="1"/>
  <c r="H26" s="1"/>
  <c r="I26" s="1"/>
  <c r="G26" i="7" s="1"/>
  <c r="J25" i="2"/>
  <c r="G25" i="6" s="1"/>
  <c r="H25" s="1"/>
  <c r="I25" s="1"/>
  <c r="G25" i="7" s="1"/>
  <c r="J24" i="2"/>
  <c r="G24" i="6" s="1"/>
  <c r="H24" s="1"/>
  <c r="I24" s="1"/>
  <c r="G24" i="7" s="1"/>
  <c r="J23" i="2"/>
  <c r="G23" i="6" s="1"/>
  <c r="H23" s="1"/>
  <c r="I23" s="1"/>
  <c r="G23" i="7" s="1"/>
  <c r="J22" i="2"/>
  <c r="G22" i="6" s="1"/>
  <c r="H22" s="1"/>
  <c r="I22" s="1"/>
  <c r="G22" i="7" s="1"/>
  <c r="J21" i="2"/>
  <c r="G21" i="6" s="1"/>
  <c r="H21" s="1"/>
  <c r="I21" s="1"/>
  <c r="G21" i="7" s="1"/>
  <c r="J20" i="2"/>
  <c r="G20" i="6" s="1"/>
  <c r="H20" s="1"/>
  <c r="I20" s="1"/>
  <c r="G20" i="7" s="1"/>
  <c r="J19" i="2"/>
  <c r="G19" i="6" s="1"/>
  <c r="H19" s="1"/>
  <c r="I19" s="1"/>
  <c r="G19" i="7" s="1"/>
  <c r="J18" i="2"/>
  <c r="G18" i="6" s="1"/>
  <c r="H18" s="1"/>
  <c r="I18" s="1"/>
  <c r="G18" i="7" s="1"/>
  <c r="J17" i="2"/>
  <c r="G17" i="6" s="1"/>
  <c r="H17" s="1"/>
  <c r="I17" s="1"/>
  <c r="G17" i="7" s="1"/>
  <c r="J16" i="2"/>
  <c r="G16" i="6" s="1"/>
  <c r="H16" s="1"/>
  <c r="I16" s="1"/>
  <c r="G16" i="7" s="1"/>
  <c r="J15" i="2"/>
  <c r="G15" i="6" s="1"/>
  <c r="H15" s="1"/>
  <c r="I15" s="1"/>
  <c r="G15" i="7" s="1"/>
  <c r="J14" i="2"/>
  <c r="G14" i="6" s="1"/>
  <c r="H14" s="1"/>
  <c r="I14" s="1"/>
  <c r="G14" i="7" s="1"/>
  <c r="J13" i="2"/>
  <c r="G13" i="6" s="1"/>
  <c r="H13" s="1"/>
  <c r="I13" s="1"/>
  <c r="G13" i="7" s="1"/>
  <c r="J12" i="2"/>
  <c r="G12" i="6" s="1"/>
  <c r="H12" s="1"/>
  <c r="I12" s="1"/>
  <c r="G12" i="7" s="1"/>
  <c r="J11" i="2"/>
  <c r="G11" i="6" s="1"/>
  <c r="H11" s="1"/>
  <c r="I11" s="1"/>
  <c r="G11" i="7" s="1"/>
  <c r="J10" i="2"/>
  <c r="G10" i="6" s="1"/>
  <c r="H10" s="1"/>
  <c r="I10" s="1"/>
  <c r="G10" i="7" s="1"/>
  <c r="J9" i="2"/>
  <c r="G9" i="6" s="1"/>
  <c r="H9" s="1"/>
  <c r="I9" s="1"/>
  <c r="G9" i="7" s="1"/>
  <c r="J8" i="2"/>
  <c r="G8" i="6" s="1"/>
  <c r="H8" s="1"/>
  <c r="I8" s="1"/>
  <c r="G8" i="7" s="1"/>
  <c r="J7" i="2"/>
  <c r="G7" i="6" s="1"/>
  <c r="J1" i="2"/>
  <c r="G1"/>
  <c r="A4" i="1"/>
  <c r="A3"/>
  <c r="G10" i="8" l="1"/>
  <c r="G33" i="6"/>
  <c r="H33" s="1"/>
  <c r="H7"/>
  <c r="I7" s="1"/>
  <c r="G9" i="8"/>
  <c r="G11"/>
  <c r="G13"/>
  <c r="G15"/>
  <c r="G17"/>
  <c r="G19"/>
  <c r="G21"/>
  <c r="G23"/>
  <c r="G25"/>
  <c r="G27"/>
  <c r="E8"/>
  <c r="E10"/>
  <c r="E12"/>
  <c r="E14"/>
  <c r="E16"/>
  <c r="E18"/>
  <c r="E20"/>
  <c r="E22"/>
  <c r="E24"/>
  <c r="E26"/>
  <c r="E28"/>
  <c r="E30"/>
  <c r="E32"/>
  <c r="G8"/>
  <c r="G12"/>
  <c r="G14"/>
  <c r="G16"/>
  <c r="G18"/>
  <c r="G20"/>
  <c r="G22"/>
  <c r="G24"/>
  <c r="G26"/>
  <c r="G28"/>
  <c r="E7" i="7"/>
  <c r="D35" i="4"/>
  <c r="E9" i="8"/>
  <c r="E11"/>
  <c r="E13"/>
  <c r="E15"/>
  <c r="E17"/>
  <c r="E19"/>
  <c r="E21"/>
  <c r="E23"/>
  <c r="E25"/>
  <c r="E27"/>
  <c r="E29"/>
  <c r="E31"/>
  <c r="A2" i="9"/>
  <c r="E1" i="8"/>
  <c r="J33" i="2"/>
  <c r="E1" i="6"/>
  <c r="I29"/>
  <c r="G29" i="7" s="1"/>
  <c r="D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F7" i="8"/>
  <c r="F33" i="7"/>
  <c r="F33" i="8" s="1"/>
  <c r="B2" i="3"/>
  <c r="A2" i="4"/>
  <c r="A2" i="5"/>
  <c r="D35"/>
  <c r="I30" i="6"/>
  <c r="G30" i="7" s="1"/>
  <c r="I31" i="6"/>
  <c r="G31" i="7" s="1"/>
  <c r="I32" i="6"/>
  <c r="G32" i="7" s="1"/>
  <c r="D33"/>
  <c r="D33" i="8" l="1"/>
  <c r="G31"/>
  <c r="C31"/>
  <c r="H31" i="7"/>
  <c r="C27" i="8"/>
  <c r="H27" i="7"/>
  <c r="C25" i="8"/>
  <c r="H25" i="7"/>
  <c r="C21" i="8"/>
  <c r="H21" i="7"/>
  <c r="C19" i="8"/>
  <c r="H19" i="7"/>
  <c r="C15" i="8"/>
  <c r="H15" i="7"/>
  <c r="C13" i="8"/>
  <c r="H13" i="7"/>
  <c r="C9" i="8"/>
  <c r="H9" i="7"/>
  <c r="C7" i="8"/>
  <c r="C33" i="7"/>
  <c r="G32" i="8"/>
  <c r="G30"/>
  <c r="C32"/>
  <c r="H32" i="7"/>
  <c r="C30" i="8"/>
  <c r="H30" i="7"/>
  <c r="G29" i="9" s="1"/>
  <c r="C28" i="8"/>
  <c r="H28" i="7"/>
  <c r="C26" i="8"/>
  <c r="H26" i="7"/>
  <c r="C24" i="8"/>
  <c r="H24" i="7"/>
  <c r="C22" i="8"/>
  <c r="H22" i="7"/>
  <c r="C20" i="8"/>
  <c r="H20" i="7"/>
  <c r="C18" i="8"/>
  <c r="H18" i="7"/>
  <c r="C16" i="8"/>
  <c r="H16" i="7"/>
  <c r="C14" i="8"/>
  <c r="H14" i="7"/>
  <c r="C12" i="8"/>
  <c r="H12" i="7"/>
  <c r="C10" i="8"/>
  <c r="H10" i="7"/>
  <c r="C8" i="8"/>
  <c r="H8" i="7"/>
  <c r="E7" i="8"/>
  <c r="E33" i="7"/>
  <c r="C29" i="8"/>
  <c r="H29" i="7"/>
  <c r="G28" i="9" s="1"/>
  <c r="C23" i="8"/>
  <c r="H23" i="7"/>
  <c r="C17" i="8"/>
  <c r="H17" i="7"/>
  <c r="C11" i="8"/>
  <c r="H11" i="7"/>
  <c r="B10" i="9" s="1"/>
  <c r="G29" i="8"/>
  <c r="G7" i="7"/>
  <c r="I33" i="6"/>
  <c r="E22" i="9" l="1"/>
  <c r="H23" i="8"/>
  <c r="F22" i="9"/>
  <c r="C22"/>
  <c r="G22"/>
  <c r="D22"/>
  <c r="G7" i="8"/>
  <c r="G33" i="7"/>
  <c r="E16" i="9"/>
  <c r="H17" i="8"/>
  <c r="F16" i="9"/>
  <c r="G16"/>
  <c r="D16"/>
  <c r="C16"/>
  <c r="E28"/>
  <c r="H29" i="8"/>
  <c r="F28" i="9"/>
  <c r="D28"/>
  <c r="C28"/>
  <c r="F7"/>
  <c r="H8" i="8"/>
  <c r="E7" i="9"/>
  <c r="D7"/>
  <c r="G7"/>
  <c r="C7"/>
  <c r="F11"/>
  <c r="H12" i="8"/>
  <c r="E11" i="9"/>
  <c r="D11"/>
  <c r="G11"/>
  <c r="C11"/>
  <c r="F15"/>
  <c r="H16" i="8"/>
  <c r="E15" i="9"/>
  <c r="D15"/>
  <c r="G15"/>
  <c r="C15"/>
  <c r="F19"/>
  <c r="H20" i="8"/>
  <c r="E19" i="9"/>
  <c r="D19"/>
  <c r="G19"/>
  <c r="C19"/>
  <c r="F23"/>
  <c r="H24" i="8"/>
  <c r="E23" i="9"/>
  <c r="D23"/>
  <c r="G23"/>
  <c r="C23"/>
  <c r="F27"/>
  <c r="H28" i="8"/>
  <c r="E27" i="9"/>
  <c r="D27"/>
  <c r="G27"/>
  <c r="C27"/>
  <c r="F31"/>
  <c r="H32" i="8"/>
  <c r="E31" i="9"/>
  <c r="D31"/>
  <c r="C31"/>
  <c r="E12"/>
  <c r="H13" i="8"/>
  <c r="F12" i="9"/>
  <c r="G12"/>
  <c r="D12"/>
  <c r="C12"/>
  <c r="E18"/>
  <c r="H19" i="8"/>
  <c r="F18" i="9"/>
  <c r="C18"/>
  <c r="G18"/>
  <c r="D18"/>
  <c r="E24"/>
  <c r="H25" i="8"/>
  <c r="F24" i="9"/>
  <c r="G24"/>
  <c r="D24"/>
  <c r="C24"/>
  <c r="E30"/>
  <c r="H31" i="8"/>
  <c r="F30" i="9"/>
  <c r="C30"/>
  <c r="D30"/>
  <c r="B16"/>
  <c r="B28"/>
  <c r="B7"/>
  <c r="B11"/>
  <c r="B15"/>
  <c r="B19"/>
  <c r="B23"/>
  <c r="B27"/>
  <c r="B31"/>
  <c r="G31"/>
  <c r="H7" i="7"/>
  <c r="B12" i="9"/>
  <c r="B18"/>
  <c r="B24"/>
  <c r="B30"/>
  <c r="G30"/>
  <c r="E10"/>
  <c r="H11" i="8"/>
  <c r="F10" i="9"/>
  <c r="C10"/>
  <c r="G10"/>
  <c r="D10"/>
  <c r="E33" i="8"/>
  <c r="F9" i="9"/>
  <c r="H10" i="8"/>
  <c r="E9" i="9"/>
  <c r="G9"/>
  <c r="D9"/>
  <c r="C9"/>
  <c r="F13"/>
  <c r="H14" i="8"/>
  <c r="E13" i="9"/>
  <c r="D13"/>
  <c r="G13"/>
  <c r="C13"/>
  <c r="F17"/>
  <c r="H18" i="8"/>
  <c r="E17" i="9"/>
  <c r="D17"/>
  <c r="G17"/>
  <c r="C17"/>
  <c r="F21"/>
  <c r="H22" i="8"/>
  <c r="E21" i="9"/>
  <c r="D21"/>
  <c r="G21"/>
  <c r="C21"/>
  <c r="F25"/>
  <c r="H26" i="8"/>
  <c r="E25" i="9"/>
  <c r="D25"/>
  <c r="G25"/>
  <c r="C25"/>
  <c r="F29"/>
  <c r="H30" i="8"/>
  <c r="E29" i="9"/>
  <c r="D29"/>
  <c r="C29"/>
  <c r="C33" i="8"/>
  <c r="E8" i="9"/>
  <c r="H9" i="8"/>
  <c r="F8" i="9"/>
  <c r="G8"/>
  <c r="D8"/>
  <c r="C8"/>
  <c r="E14"/>
  <c r="H15" i="8"/>
  <c r="F14" i="9"/>
  <c r="C14"/>
  <c r="G14"/>
  <c r="D14"/>
  <c r="E20"/>
  <c r="H21" i="8"/>
  <c r="F20" i="9"/>
  <c r="G20"/>
  <c r="D20"/>
  <c r="C20"/>
  <c r="E26"/>
  <c r="H27" i="8"/>
  <c r="F26" i="9"/>
  <c r="C26"/>
  <c r="G26"/>
  <c r="D26"/>
  <c r="B22"/>
  <c r="B9"/>
  <c r="B13"/>
  <c r="B17"/>
  <c r="B21"/>
  <c r="B25"/>
  <c r="B29"/>
  <c r="B8"/>
  <c r="B14"/>
  <c r="B20"/>
  <c r="B26"/>
  <c r="H26" l="1"/>
  <c r="H14"/>
  <c r="H29"/>
  <c r="H21"/>
  <c r="H13"/>
  <c r="H22"/>
  <c r="H24"/>
  <c r="H12"/>
  <c r="H27"/>
  <c r="H19"/>
  <c r="H11"/>
  <c r="H28"/>
  <c r="H10"/>
  <c r="E6"/>
  <c r="H7" i="8"/>
  <c r="F6" i="9"/>
  <c r="H33" i="7"/>
  <c r="C6" i="9"/>
  <c r="D6"/>
  <c r="B6"/>
  <c r="G32"/>
  <c r="G33" i="8"/>
  <c r="H20" i="9"/>
  <c r="H8"/>
  <c r="H25"/>
  <c r="H17"/>
  <c r="H9"/>
  <c r="H30"/>
  <c r="H18"/>
  <c r="H31"/>
  <c r="H23"/>
  <c r="H15"/>
  <c r="H7"/>
  <c r="H16"/>
  <c r="G6"/>
  <c r="B37" l="1"/>
  <c r="B38" s="1"/>
  <c r="H6"/>
  <c r="C37"/>
  <c r="C38" s="1"/>
  <c r="F37"/>
  <c r="F38" s="1"/>
  <c r="E37"/>
  <c r="E38" s="1"/>
  <c r="G37"/>
  <c r="G38" s="1"/>
  <c r="G34"/>
  <c r="G35" s="1"/>
  <c r="D37"/>
  <c r="D38" s="1"/>
  <c r="H33" i="8"/>
  <c r="F32" i="9"/>
  <c r="F34" s="1"/>
  <c r="F35" s="1"/>
  <c r="E32"/>
  <c r="E34" s="1"/>
  <c r="E35" s="1"/>
  <c r="C32"/>
  <c r="C34" s="1"/>
  <c r="C35" s="1"/>
  <c r="D32"/>
  <c r="D34" s="1"/>
  <c r="D35" s="1"/>
  <c r="B32"/>
  <c r="H32" l="1"/>
  <c r="B34"/>
  <c r="B35" s="1"/>
</calcChain>
</file>

<file path=xl/sharedStrings.xml><?xml version="1.0" encoding="utf-8"?>
<sst xmlns="http://schemas.openxmlformats.org/spreadsheetml/2006/main" count="451" uniqueCount="125">
  <si>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</si>
  <si>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</si>
  <si>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</si>
  <si>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</si>
  <si>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</si>
  <si>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</si>
  <si>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</si>
  <si>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</si>
  <si>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</si>
  <si>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</si>
  <si>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</si>
  <si>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</si>
  <si>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</si>
  <si>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</si>
  <si>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</si>
  <si>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</si>
  <si>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Berechnung</t>
  </si>
  <si>
    <t>WS</t>
  </si>
  <si>
    <t>FA_2013_20120910</t>
  </si>
  <si>
    <t>SWS</t>
  </si>
  <si>
    <t>RA_2013_20120910</t>
  </si>
  <si>
    <t>RefJahr</t>
  </si>
  <si>
    <t>BemJahr</t>
  </si>
  <si>
    <t>865d2f40-3dfb-e111-af52-00215ad18666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</si>
  <si>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</si>
  <si>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</si>
  <si>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</si>
  <si>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</si>
  <si>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</si>
  <si>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</si>
  <si>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</si>
  <si>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</si>
  <si>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</si>
  <si>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</si>
  <si>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</si>
  <si>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</si>
  <si>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</si>
  <si>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</si>
  <si>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</si>
  <si>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</si>
  <si>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</si>
  <si>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</si>
  <si>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</si>
  <si>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</si>
  <si>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</si>
  <si>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</si>
  <si>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</si>
  <si>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</si>
  <si>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</si>
  <si>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</si>
  <si>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</si>
  <si>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</si>
  <si>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</si>
  <si>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</si>
  <si>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</si>
  <si>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</si>
  <si>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</si>
  <si>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</si>
  <si>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</si>
  <si>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</si>
  <si>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</si>
  <si>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</si>
  <si>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</si>
  <si>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</si>
  <si>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</si>
  <si>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</si>
  <si>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</si>
  <si>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</si>
  <si>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</si>
  <si>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</si>
  <si>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</si>
  <si>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</si>
  <si>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</si>
  <si>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</si>
  <si>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</si>
  <si>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</si>
  <si>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</si>
  <si>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</si>
  <si>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</si>
  <si>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</si>
  <si>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</si>
  <si>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</si>
  <si>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Massgebendes
Vermögen</t>
  </si>
  <si>
    <t>Art. 13 FiLaV</t>
  </si>
  <si>
    <t>Gewinne der juristischen Personen</t>
  </si>
  <si>
    <t>D = B + C</t>
  </si>
  <si>
    <t>Massgebende Gewinne der ordentlich besteuerten Unternehmen</t>
  </si>
  <si>
    <t>Massgebende Gewinne der Gesellschaften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</si>
  <si>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</si>
  <si>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</si>
  <si>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</si>
  <si>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</si>
  <si>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</si>
  <si>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</si>
  <si>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</si>
  <si>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</si>
  <si>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</si>
  <si>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</si>
  <si>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</si>
  <si>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</si>
  <si>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</si>
  <si>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</si>
  <si>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</si>
  <si>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</si>
  <si>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</si>
  <si>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</si>
  <si>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</si>
  <si>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</si>
  <si>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</si>
  <si>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</si>
  <si>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</si>
  <si>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</si>
  <si>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ASG</t>
  </si>
  <si>
    <t>Mittlere
Wohn-bevölkerung</t>
  </si>
  <si>
    <t>CHF pro Einwohner</t>
  </si>
  <si>
    <t>Einwohner</t>
  </si>
  <si>
    <t>Massgebender Gewinn der juristischen Personen ohne besonderen Steuerstatus</t>
  </si>
  <si>
    <t>Massgebender Gewinn der juristischen Personen mit besonderem Steuerstatus</t>
  </si>
  <si>
    <t>ASG pro Einwohner</t>
  </si>
  <si>
    <t>Prozent</t>
  </si>
  <si>
    <t>Fribourg</t>
  </si>
  <si>
    <t>Minimum</t>
  </si>
  <si>
    <t>Maximum</t>
  </si>
  <si>
    <t>* Korrektur</t>
  </si>
  <si>
    <t>Jura*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</si>
</sst>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8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6" fillId="0" borderId="0" xfId="0" applyFont="1" applyFill="1"/>
    <xf numFmtId="0" fontId="25" fillId="3" borderId="23" xfId="0" applyFont="1" applyFill="1" applyBorder="1" applyAlignment="1">
      <alignment vertical="center"/>
    </xf>
    <xf numFmtId="164" fontId="27" fillId="3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86" t="s">
        <v>0</v>
      </c>
      <c r="B1" s="186"/>
      <c r="C1" s="186"/>
      <c r="D1" s="186"/>
      <c r="E1" s="186"/>
    </row>
    <row r="2" spans="1:5" ht="24.75" customHeight="1">
      <c r="A2" s="185"/>
      <c r="B2" s="185"/>
      <c r="C2" s="185"/>
      <c r="D2" s="185"/>
      <c r="E2" s="185"/>
    </row>
    <row r="3" spans="1:5" ht="18" customHeight="1">
      <c r="A3" s="184" t="str">
        <f>"Bemessungsjahr "&amp;C31</f>
        <v>Bemessungsjahr 2008</v>
      </c>
      <c r="B3" s="184"/>
      <c r="C3" s="184"/>
      <c r="D3" s="184"/>
      <c r="E3" s="184"/>
    </row>
    <row r="4" spans="1:5" ht="18" customHeight="1">
      <c r="A4" s="184" t="str">
        <f>"Referenzjahr "&amp;C30</f>
        <v>Referenzjahr 2013</v>
      </c>
      <c r="B4" s="184"/>
      <c r="C4" s="184"/>
      <c r="D4" s="184"/>
      <c r="E4" s="184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2013</v>
      </c>
    </row>
    <row r="31" spans="2:4">
      <c r="B31" s="12" t="s">
        <v>22</v>
      </c>
      <c r="C31" s="13">
        <v>2008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2008</v>
      </c>
      <c r="G1" s="20" t="str">
        <f>Info!A4</f>
        <v>Referenzjahr 2013</v>
      </c>
      <c r="J1" s="21" t="str">
        <f>Info!$C$28</f>
        <v>FA_2013_20120910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813813</v>
      </c>
      <c r="D7" s="45">
        <v>54011104</v>
      </c>
      <c r="E7" s="45">
        <v>29200</v>
      </c>
      <c r="F7" s="45">
        <v>226766</v>
      </c>
      <c r="G7" s="45">
        <v>2662240.5</v>
      </c>
      <c r="H7" s="45">
        <v>587047</v>
      </c>
      <c r="I7" s="45">
        <v>51348863.5</v>
      </c>
      <c r="J7" s="46">
        <f t="shared" ref="J7:J32" si="0">I7-(E7/1000*H7)</f>
        <v>34207091.100000001</v>
      </c>
      <c r="K7" s="1"/>
      <c r="L7" s="47"/>
    </row>
    <row r="8" spans="1:12">
      <c r="B8" s="48" t="s">
        <v>50</v>
      </c>
      <c r="C8" s="49">
        <v>609058</v>
      </c>
      <c r="D8" s="49">
        <v>28868432.899999999</v>
      </c>
      <c r="E8" s="49">
        <v>29200</v>
      </c>
      <c r="F8" s="49">
        <v>214404</v>
      </c>
      <c r="G8" s="49">
        <v>2259553.7999999998</v>
      </c>
      <c r="H8" s="49">
        <v>394654</v>
      </c>
      <c r="I8" s="49">
        <v>26608879.100000001</v>
      </c>
      <c r="J8" s="50">
        <f t="shared" si="0"/>
        <v>15084982.300000003</v>
      </c>
      <c r="K8" s="1"/>
      <c r="L8" s="47"/>
    </row>
    <row r="9" spans="1:12">
      <c r="B9" s="51" t="s">
        <v>51</v>
      </c>
      <c r="C9" s="52">
        <v>213640</v>
      </c>
      <c r="D9" s="52">
        <v>11247225.5</v>
      </c>
      <c r="E9" s="52">
        <v>29200</v>
      </c>
      <c r="F9" s="52">
        <v>65037</v>
      </c>
      <c r="G9" s="52">
        <v>842063.1</v>
      </c>
      <c r="H9" s="52">
        <v>148603</v>
      </c>
      <c r="I9" s="52">
        <v>10405162.4</v>
      </c>
      <c r="J9" s="53">
        <f t="shared" si="0"/>
        <v>6065954.8000000007</v>
      </c>
      <c r="K9" s="1"/>
      <c r="L9" s="47"/>
    </row>
    <row r="10" spans="1:12">
      <c r="B10" s="48" t="s">
        <v>52</v>
      </c>
      <c r="C10" s="49">
        <v>20031</v>
      </c>
      <c r="D10" s="49">
        <v>911596.3</v>
      </c>
      <c r="E10" s="49">
        <v>29200</v>
      </c>
      <c r="F10" s="49">
        <v>6298</v>
      </c>
      <c r="G10" s="49">
        <v>83014.2</v>
      </c>
      <c r="H10" s="49">
        <v>13733</v>
      </c>
      <c r="I10" s="49">
        <v>828582.1</v>
      </c>
      <c r="J10" s="50">
        <f t="shared" si="0"/>
        <v>427578.5</v>
      </c>
      <c r="K10" s="1"/>
      <c r="L10" s="47"/>
    </row>
    <row r="11" spans="1:12">
      <c r="B11" s="51" t="s">
        <v>53</v>
      </c>
      <c r="C11" s="52">
        <v>83647</v>
      </c>
      <c r="D11" s="52">
        <v>7042522.2000000002</v>
      </c>
      <c r="E11" s="52">
        <v>29200</v>
      </c>
      <c r="F11" s="52">
        <v>23793</v>
      </c>
      <c r="G11" s="52">
        <v>299882.90000000002</v>
      </c>
      <c r="H11" s="52">
        <v>59854</v>
      </c>
      <c r="I11" s="52">
        <v>6742639.2999999998</v>
      </c>
      <c r="J11" s="53">
        <f t="shared" si="0"/>
        <v>4994902.5</v>
      </c>
      <c r="K11" s="1"/>
      <c r="L11" s="47"/>
    </row>
    <row r="12" spans="1:12">
      <c r="B12" s="48" t="s">
        <v>54</v>
      </c>
      <c r="C12" s="49">
        <v>20863</v>
      </c>
      <c r="D12" s="49">
        <v>1084673.8</v>
      </c>
      <c r="E12" s="49">
        <v>29200</v>
      </c>
      <c r="F12" s="49">
        <v>7045</v>
      </c>
      <c r="G12" s="49">
        <v>88562.4</v>
      </c>
      <c r="H12" s="49">
        <v>13818</v>
      </c>
      <c r="I12" s="49">
        <v>996111.4</v>
      </c>
      <c r="J12" s="50">
        <f t="shared" si="0"/>
        <v>592625.80000000005</v>
      </c>
      <c r="K12" s="1"/>
      <c r="L12" s="47"/>
    </row>
    <row r="13" spans="1:12">
      <c r="B13" s="51" t="s">
        <v>55</v>
      </c>
      <c r="C13" s="52">
        <v>24359</v>
      </c>
      <c r="D13" s="52">
        <v>1758441.6</v>
      </c>
      <c r="E13" s="52">
        <v>29200</v>
      </c>
      <c r="F13" s="52">
        <v>6317</v>
      </c>
      <c r="G13" s="52">
        <v>85486.8</v>
      </c>
      <c r="H13" s="52">
        <v>18042</v>
      </c>
      <c r="I13" s="52">
        <v>1672954.8</v>
      </c>
      <c r="J13" s="53">
        <f t="shared" si="0"/>
        <v>1146128.3999999999</v>
      </c>
      <c r="K13" s="1"/>
      <c r="L13" s="47"/>
    </row>
    <row r="14" spans="1:12">
      <c r="B14" s="48" t="s">
        <v>56</v>
      </c>
      <c r="C14" s="49">
        <v>22430</v>
      </c>
      <c r="D14" s="49">
        <v>1087061.7</v>
      </c>
      <c r="E14" s="49">
        <v>29200</v>
      </c>
      <c r="F14" s="49">
        <v>7036</v>
      </c>
      <c r="G14" s="49">
        <v>99062.399999999994</v>
      </c>
      <c r="H14" s="49">
        <v>15394</v>
      </c>
      <c r="I14" s="49">
        <v>987999.3</v>
      </c>
      <c r="J14" s="50">
        <f t="shared" si="0"/>
        <v>538494.5</v>
      </c>
      <c r="K14" s="1"/>
      <c r="L14" s="47"/>
    </row>
    <row r="15" spans="1:12">
      <c r="B15" s="51" t="s">
        <v>57</v>
      </c>
      <c r="C15" s="52">
        <v>64584</v>
      </c>
      <c r="D15" s="52">
        <v>6205650.2000000002</v>
      </c>
      <c r="E15" s="52">
        <v>29200</v>
      </c>
      <c r="F15" s="52">
        <v>15463</v>
      </c>
      <c r="G15" s="52">
        <v>180210</v>
      </c>
      <c r="H15" s="52">
        <v>49121</v>
      </c>
      <c r="I15" s="52">
        <v>6025440.2000000002</v>
      </c>
      <c r="J15" s="53">
        <f t="shared" si="0"/>
        <v>4591107</v>
      </c>
      <c r="K15" s="1"/>
      <c r="L15" s="47"/>
    </row>
    <row r="16" spans="1:12">
      <c r="B16" s="48" t="s">
        <v>58</v>
      </c>
      <c r="C16" s="49">
        <v>151158</v>
      </c>
      <c r="D16" s="49">
        <v>7647177.7000000002</v>
      </c>
      <c r="E16" s="49">
        <v>29200</v>
      </c>
      <c r="F16" s="49">
        <v>49255</v>
      </c>
      <c r="G16" s="49">
        <v>609796.6</v>
      </c>
      <c r="H16" s="49">
        <v>101903</v>
      </c>
      <c r="I16" s="49">
        <v>7037381.0999999996</v>
      </c>
      <c r="J16" s="50">
        <f t="shared" si="0"/>
        <v>4061813.4999999995</v>
      </c>
      <c r="K16" s="1"/>
      <c r="L16" s="47"/>
    </row>
    <row r="17" spans="2:12">
      <c r="B17" s="51" t="s">
        <v>59</v>
      </c>
      <c r="C17" s="52">
        <v>155567</v>
      </c>
      <c r="D17" s="52">
        <v>7975847.2999999998</v>
      </c>
      <c r="E17" s="52">
        <v>29200</v>
      </c>
      <c r="F17" s="52">
        <v>48062</v>
      </c>
      <c r="G17" s="52">
        <v>548299.9</v>
      </c>
      <c r="H17" s="52">
        <v>107505</v>
      </c>
      <c r="I17" s="52">
        <v>7427547.4000000004</v>
      </c>
      <c r="J17" s="53">
        <f t="shared" si="0"/>
        <v>4288401.4000000004</v>
      </c>
      <c r="K17" s="1"/>
      <c r="L17" s="47"/>
    </row>
    <row r="18" spans="2:12">
      <c r="B18" s="48" t="s">
        <v>60</v>
      </c>
      <c r="C18" s="49">
        <v>124049</v>
      </c>
      <c r="D18" s="49">
        <v>7141711.2000000002</v>
      </c>
      <c r="E18" s="49">
        <v>29200</v>
      </c>
      <c r="F18" s="49">
        <v>45075</v>
      </c>
      <c r="G18" s="49">
        <v>493845.8</v>
      </c>
      <c r="H18" s="49">
        <v>78974</v>
      </c>
      <c r="I18" s="49">
        <v>6647865.4000000004</v>
      </c>
      <c r="J18" s="50">
        <f t="shared" si="0"/>
        <v>4341824.6000000006</v>
      </c>
      <c r="K18" s="1"/>
      <c r="L18" s="47"/>
    </row>
    <row r="19" spans="2:12">
      <c r="B19" s="51" t="s">
        <v>61</v>
      </c>
      <c r="C19" s="52">
        <v>161129</v>
      </c>
      <c r="D19" s="52">
        <v>10198629.6</v>
      </c>
      <c r="E19" s="52">
        <v>29200</v>
      </c>
      <c r="F19" s="52">
        <v>41574</v>
      </c>
      <c r="G19" s="52">
        <v>463014.3</v>
      </c>
      <c r="H19" s="52">
        <v>119555</v>
      </c>
      <c r="I19" s="52">
        <v>9735615.3000000007</v>
      </c>
      <c r="J19" s="53">
        <f t="shared" si="0"/>
        <v>6244609.3000000007</v>
      </c>
      <c r="K19" s="1"/>
      <c r="L19" s="47"/>
    </row>
    <row r="20" spans="2:12">
      <c r="B20" s="48" t="s">
        <v>62</v>
      </c>
      <c r="C20" s="49">
        <v>44398</v>
      </c>
      <c r="D20" s="49">
        <v>2305458.2999999998</v>
      </c>
      <c r="E20" s="49">
        <v>29200</v>
      </c>
      <c r="F20" s="49">
        <v>13522</v>
      </c>
      <c r="G20" s="49">
        <v>176337.6</v>
      </c>
      <c r="H20" s="49">
        <v>30876</v>
      </c>
      <c r="I20" s="49">
        <v>2129120.7000000002</v>
      </c>
      <c r="J20" s="50">
        <f t="shared" si="0"/>
        <v>1227541.5000000002</v>
      </c>
      <c r="K20" s="1"/>
      <c r="L20" s="47"/>
    </row>
    <row r="21" spans="2:12">
      <c r="B21" s="51" t="s">
        <v>63</v>
      </c>
      <c r="C21" s="52">
        <v>31020</v>
      </c>
      <c r="D21" s="52">
        <v>1643614.9</v>
      </c>
      <c r="E21" s="52">
        <v>29200</v>
      </c>
      <c r="F21" s="52">
        <v>10123</v>
      </c>
      <c r="G21" s="52">
        <v>131789.9</v>
      </c>
      <c r="H21" s="52">
        <v>20897</v>
      </c>
      <c r="I21" s="52">
        <v>1511825</v>
      </c>
      <c r="J21" s="53">
        <f t="shared" si="0"/>
        <v>901632.6</v>
      </c>
      <c r="K21" s="1"/>
      <c r="L21" s="47"/>
    </row>
    <row r="22" spans="2:12">
      <c r="B22" s="48" t="s">
        <v>64</v>
      </c>
      <c r="C22" s="49">
        <v>8884</v>
      </c>
      <c r="D22" s="49">
        <v>487449.7</v>
      </c>
      <c r="E22" s="49">
        <v>29200</v>
      </c>
      <c r="F22" s="49">
        <v>2872</v>
      </c>
      <c r="G22" s="49">
        <v>39932.9</v>
      </c>
      <c r="H22" s="49">
        <v>6012</v>
      </c>
      <c r="I22" s="49">
        <v>447516.8</v>
      </c>
      <c r="J22" s="50">
        <f t="shared" si="0"/>
        <v>271966.40000000002</v>
      </c>
      <c r="K22" s="1"/>
      <c r="L22" s="47"/>
    </row>
    <row r="23" spans="2:12">
      <c r="B23" s="51" t="s">
        <v>65</v>
      </c>
      <c r="C23" s="52">
        <v>272380</v>
      </c>
      <c r="D23" s="52">
        <v>13779363.199999999</v>
      </c>
      <c r="E23" s="52">
        <v>29200</v>
      </c>
      <c r="F23" s="52">
        <v>88139</v>
      </c>
      <c r="G23" s="52">
        <v>1134204.8</v>
      </c>
      <c r="H23" s="52">
        <v>184241</v>
      </c>
      <c r="I23" s="52">
        <v>12645158.4</v>
      </c>
      <c r="J23" s="53">
        <f t="shared" si="0"/>
        <v>7265321.2000000002</v>
      </c>
      <c r="K23" s="1"/>
      <c r="L23" s="47"/>
    </row>
    <row r="24" spans="2:12">
      <c r="B24" s="48" t="s">
        <v>66</v>
      </c>
      <c r="C24" s="49">
        <v>124061</v>
      </c>
      <c r="D24" s="49">
        <v>5876844</v>
      </c>
      <c r="E24" s="49">
        <v>29200</v>
      </c>
      <c r="F24" s="49">
        <v>47907</v>
      </c>
      <c r="G24" s="49">
        <v>494747.9</v>
      </c>
      <c r="H24" s="49">
        <v>76154</v>
      </c>
      <c r="I24" s="49">
        <v>5382096.0999999996</v>
      </c>
      <c r="J24" s="50">
        <f t="shared" si="0"/>
        <v>3158399.3</v>
      </c>
      <c r="K24" s="1"/>
      <c r="L24" s="47"/>
    </row>
    <row r="25" spans="2:12">
      <c r="B25" s="51" t="s">
        <v>67</v>
      </c>
      <c r="C25" s="52">
        <v>340328</v>
      </c>
      <c r="D25" s="52">
        <v>19559591.5</v>
      </c>
      <c r="E25" s="52">
        <v>29200</v>
      </c>
      <c r="F25" s="52">
        <v>85314</v>
      </c>
      <c r="G25" s="52">
        <v>1074087.1000000001</v>
      </c>
      <c r="H25" s="52">
        <v>255014</v>
      </c>
      <c r="I25" s="52">
        <v>18485504.399999999</v>
      </c>
      <c r="J25" s="53">
        <f t="shared" si="0"/>
        <v>11039095.599999998</v>
      </c>
      <c r="K25" s="1"/>
      <c r="L25" s="47"/>
    </row>
    <row r="26" spans="2:12">
      <c r="B26" s="48" t="s">
        <v>68</v>
      </c>
      <c r="C26" s="49">
        <v>139294</v>
      </c>
      <c r="D26" s="49">
        <v>7367280.7000000002</v>
      </c>
      <c r="E26" s="49">
        <v>29200</v>
      </c>
      <c r="F26" s="49">
        <v>41659</v>
      </c>
      <c r="G26" s="49">
        <v>559230</v>
      </c>
      <c r="H26" s="49">
        <v>97635</v>
      </c>
      <c r="I26" s="49">
        <v>6808050.7000000002</v>
      </c>
      <c r="J26" s="50">
        <f t="shared" si="0"/>
        <v>3957108.7</v>
      </c>
      <c r="K26" s="1"/>
      <c r="L26" s="47"/>
    </row>
    <row r="27" spans="2:12">
      <c r="B27" s="51" t="s">
        <v>69</v>
      </c>
      <c r="C27" s="52">
        <v>201591</v>
      </c>
      <c r="D27" s="52">
        <v>10671206.699999999</v>
      </c>
      <c r="E27" s="52">
        <v>29200</v>
      </c>
      <c r="F27" s="52">
        <v>74447</v>
      </c>
      <c r="G27" s="52">
        <v>940294.3</v>
      </c>
      <c r="H27" s="52">
        <v>127144</v>
      </c>
      <c r="I27" s="52">
        <v>9730912.4000000004</v>
      </c>
      <c r="J27" s="53">
        <f t="shared" si="0"/>
        <v>6018307.6000000006</v>
      </c>
      <c r="K27" s="1"/>
      <c r="L27" s="47"/>
    </row>
    <row r="28" spans="2:12">
      <c r="B28" s="48" t="s">
        <v>70</v>
      </c>
      <c r="C28" s="49">
        <v>391165</v>
      </c>
      <c r="D28" s="49">
        <v>23791098.399999999</v>
      </c>
      <c r="E28" s="49">
        <v>29200</v>
      </c>
      <c r="F28" s="49">
        <v>130965</v>
      </c>
      <c r="G28" s="49">
        <v>1437071.6</v>
      </c>
      <c r="H28" s="49">
        <v>260200</v>
      </c>
      <c r="I28" s="49">
        <v>22354026.800000001</v>
      </c>
      <c r="J28" s="50">
        <f t="shared" si="0"/>
        <v>14756186.800000001</v>
      </c>
      <c r="K28" s="1"/>
      <c r="L28" s="47"/>
    </row>
    <row r="29" spans="2:12">
      <c r="B29" s="51" t="s">
        <v>71</v>
      </c>
      <c r="C29" s="52">
        <v>210375</v>
      </c>
      <c r="D29" s="52">
        <v>8727733.8000000007</v>
      </c>
      <c r="E29" s="52">
        <v>29200</v>
      </c>
      <c r="F29" s="52">
        <v>93369</v>
      </c>
      <c r="G29" s="52">
        <v>836636.4</v>
      </c>
      <c r="H29" s="52">
        <v>117006</v>
      </c>
      <c r="I29" s="52">
        <v>7891097.4000000004</v>
      </c>
      <c r="J29" s="53">
        <f t="shared" si="0"/>
        <v>4474522.2000000011</v>
      </c>
      <c r="K29" s="1"/>
      <c r="L29" s="47"/>
    </row>
    <row r="30" spans="2:12">
      <c r="B30" s="48" t="s">
        <v>72</v>
      </c>
      <c r="C30" s="49">
        <v>101408</v>
      </c>
      <c r="D30" s="49">
        <v>5091318.9000000004</v>
      </c>
      <c r="E30" s="49">
        <v>29200</v>
      </c>
      <c r="F30" s="49">
        <v>35035</v>
      </c>
      <c r="G30" s="49">
        <v>404090.8</v>
      </c>
      <c r="H30" s="49">
        <v>66373</v>
      </c>
      <c r="I30" s="49">
        <v>4687228.0999999996</v>
      </c>
      <c r="J30" s="50">
        <f t="shared" si="0"/>
        <v>2749136.5</v>
      </c>
      <c r="K30" s="1"/>
      <c r="L30" s="47"/>
    </row>
    <row r="31" spans="2:12">
      <c r="B31" s="51" t="s">
        <v>73</v>
      </c>
      <c r="C31" s="52">
        <v>246525</v>
      </c>
      <c r="D31" s="52">
        <v>17806323.5</v>
      </c>
      <c r="E31" s="52">
        <v>29200</v>
      </c>
      <c r="F31" s="52">
        <v>82173</v>
      </c>
      <c r="G31" s="52">
        <v>933299.1</v>
      </c>
      <c r="H31" s="52">
        <v>164352</v>
      </c>
      <c r="I31" s="52">
        <v>16873024.399999999</v>
      </c>
      <c r="J31" s="53">
        <f t="shared" si="0"/>
        <v>12073946</v>
      </c>
      <c r="K31" s="1"/>
      <c r="L31" s="47"/>
    </row>
    <row r="32" spans="2:12">
      <c r="B32" s="48" t="s">
        <v>74</v>
      </c>
      <c r="C32" s="49">
        <v>42051</v>
      </c>
      <c r="D32" s="49">
        <v>1845035.6</v>
      </c>
      <c r="E32" s="49">
        <v>29200</v>
      </c>
      <c r="F32" s="49">
        <v>15833</v>
      </c>
      <c r="G32" s="49">
        <v>197885.5</v>
      </c>
      <c r="H32" s="49">
        <v>26218</v>
      </c>
      <c r="I32" s="49">
        <v>1647150.1</v>
      </c>
      <c r="J32" s="50">
        <f t="shared" si="0"/>
        <v>881584.50000000012</v>
      </c>
      <c r="K32" s="1"/>
      <c r="L32" s="47"/>
    </row>
    <row r="33" spans="2:12" s="54" customFormat="1">
      <c r="B33" s="55" t="s">
        <v>75</v>
      </c>
      <c r="C33" s="56">
        <f>SUM(C7:C32)</f>
        <v>4617808</v>
      </c>
      <c r="D33" s="56">
        <f>SUM(D7:D32)</f>
        <v>264132393.19999999</v>
      </c>
      <c r="E33" s="56">
        <f>AVERAGE(E7:E32)</f>
        <v>29200</v>
      </c>
      <c r="F33" s="56">
        <f>SUM(F7:F32)</f>
        <v>1477483</v>
      </c>
      <c r="G33" s="56">
        <f>SUM(G7:G32)</f>
        <v>17074640.600000005</v>
      </c>
      <c r="H33" s="56">
        <f>SUM(H7:H32)</f>
        <v>3140325</v>
      </c>
      <c r="I33" s="56">
        <f>SUM(I7:I32)</f>
        <v>247057752.60000002</v>
      </c>
      <c r="J33" s="57">
        <f>SUM(J7:J32)</f>
        <v>155360262.59999999</v>
      </c>
      <c r="L33" s="58"/>
    </row>
    <row r="34" spans="2:12">
      <c r="B34" s="59"/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2008</v>
      </c>
    </row>
    <row r="2" spans="1:4" ht="15.75" customHeight="1">
      <c r="B2" s="63" t="str">
        <f>Info!A4</f>
        <v>Referenzjahr 2013</v>
      </c>
      <c r="C2" s="64"/>
    </row>
    <row r="3" spans="1:4" ht="19.5" customHeight="1">
      <c r="A3" s="65"/>
      <c r="B3" s="60"/>
      <c r="C3" s="21" t="str">
        <f>Info!$C$28</f>
        <v>FA_2013_20120910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QS_2013_2008.xlsx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1603205.8256832301</v>
      </c>
    </row>
    <row r="8" spans="1:4" ht="15" customHeight="1">
      <c r="A8" s="72"/>
      <c r="B8" s="75" t="s">
        <v>50</v>
      </c>
      <c r="C8" s="76">
        <v>566725.21871482197</v>
      </c>
    </row>
    <row r="9" spans="1:4" ht="15" customHeight="1">
      <c r="A9" s="72"/>
      <c r="B9" s="77" t="s">
        <v>51</v>
      </c>
      <c r="C9" s="78">
        <v>236231.11486723699</v>
      </c>
    </row>
    <row r="10" spans="1:4" ht="15" customHeight="1">
      <c r="A10" s="72"/>
      <c r="B10" s="75" t="s">
        <v>52</v>
      </c>
      <c r="C10" s="76">
        <v>24705.378146750001</v>
      </c>
    </row>
    <row r="11" spans="1:4" ht="15" customHeight="1">
      <c r="A11" s="72"/>
      <c r="B11" s="77" t="s">
        <v>53</v>
      </c>
      <c r="C11" s="78">
        <v>112970.479574376</v>
      </c>
    </row>
    <row r="12" spans="1:4" ht="15" customHeight="1">
      <c r="A12" s="72"/>
      <c r="B12" s="75" t="s">
        <v>54</v>
      </c>
      <c r="C12" s="76">
        <v>24662.912394750001</v>
      </c>
    </row>
    <row r="13" spans="1:4" ht="15" customHeight="1">
      <c r="A13" s="72"/>
      <c r="B13" s="77" t="s">
        <v>55</v>
      </c>
      <c r="C13" s="78">
        <v>22179.627600025</v>
      </c>
    </row>
    <row r="14" spans="1:4" ht="15" customHeight="1">
      <c r="A14" s="72"/>
      <c r="B14" s="75" t="s">
        <v>56</v>
      </c>
      <c r="C14" s="76">
        <v>25728.195422299999</v>
      </c>
    </row>
    <row r="15" spans="1:4" ht="15" customHeight="1">
      <c r="A15" s="72"/>
      <c r="B15" s="77" t="s">
        <v>57</v>
      </c>
      <c r="C15" s="78">
        <v>204252.638214687</v>
      </c>
    </row>
    <row r="16" spans="1:4" ht="15" customHeight="1">
      <c r="A16" s="72"/>
      <c r="B16" s="75" t="s">
        <v>58</v>
      </c>
      <c r="C16" s="76">
        <v>173431.30793730001</v>
      </c>
    </row>
    <row r="17" spans="1:3" ht="15" customHeight="1">
      <c r="A17" s="72"/>
      <c r="B17" s="77" t="s">
        <v>59</v>
      </c>
      <c r="C17" s="78">
        <v>147646.48119014001</v>
      </c>
    </row>
    <row r="18" spans="1:3" ht="15" customHeight="1">
      <c r="A18" s="72"/>
      <c r="B18" s="75" t="s">
        <v>60</v>
      </c>
      <c r="C18" s="76">
        <v>600217.72935451102</v>
      </c>
    </row>
    <row r="19" spans="1:3" ht="15" customHeight="1">
      <c r="A19" s="72"/>
      <c r="B19" s="77" t="s">
        <v>61</v>
      </c>
      <c r="C19" s="78">
        <v>337878.524067324</v>
      </c>
    </row>
    <row r="20" spans="1:3" ht="15" customHeight="1">
      <c r="A20" s="72"/>
      <c r="B20" s="75" t="s">
        <v>62</v>
      </c>
      <c r="C20" s="76">
        <v>132252.53316877701</v>
      </c>
    </row>
    <row r="21" spans="1:3" ht="15" customHeight="1">
      <c r="A21" s="72"/>
      <c r="B21" s="77" t="s">
        <v>63</v>
      </c>
      <c r="C21" s="78">
        <v>37081.363601071404</v>
      </c>
    </row>
    <row r="22" spans="1:3" ht="15" customHeight="1">
      <c r="A22" s="72"/>
      <c r="B22" s="75" t="s">
        <v>64</v>
      </c>
      <c r="C22" s="76">
        <v>8249.0296999556504</v>
      </c>
    </row>
    <row r="23" spans="1:3" ht="15" customHeight="1">
      <c r="A23" s="72"/>
      <c r="B23" s="77" t="s">
        <v>65</v>
      </c>
      <c r="C23" s="78">
        <v>444193.29339073598</v>
      </c>
    </row>
    <row r="24" spans="1:3" ht="15" customHeight="1">
      <c r="A24" s="72"/>
      <c r="B24" s="75" t="s">
        <v>66</v>
      </c>
      <c r="C24" s="76">
        <v>336456.64683862397</v>
      </c>
    </row>
    <row r="25" spans="1:3" ht="15" customHeight="1">
      <c r="A25" s="72"/>
      <c r="B25" s="77" t="s">
        <v>67</v>
      </c>
      <c r="C25" s="78">
        <v>473106.67559435999</v>
      </c>
    </row>
    <row r="26" spans="1:3" ht="15" customHeight="1">
      <c r="A26" s="72"/>
      <c r="B26" s="75" t="s">
        <v>68</v>
      </c>
      <c r="C26" s="76">
        <v>212920.076452193</v>
      </c>
    </row>
    <row r="27" spans="1:3" ht="15" customHeight="1">
      <c r="A27" s="72"/>
      <c r="B27" s="77" t="s">
        <v>69</v>
      </c>
      <c r="C27" s="78">
        <v>724732.26425348001</v>
      </c>
    </row>
    <row r="28" spans="1:3" ht="15" customHeight="1">
      <c r="A28" s="72"/>
      <c r="B28" s="75" t="s">
        <v>70</v>
      </c>
      <c r="C28" s="76">
        <v>987026.63109146897</v>
      </c>
    </row>
    <row r="29" spans="1:3" ht="15" customHeight="1">
      <c r="A29" s="72"/>
      <c r="B29" s="77" t="s">
        <v>71</v>
      </c>
      <c r="C29" s="78">
        <v>336163.183171888</v>
      </c>
    </row>
    <row r="30" spans="1:3" ht="15" customHeight="1">
      <c r="A30" s="72"/>
      <c r="B30" s="75" t="s">
        <v>72</v>
      </c>
      <c r="C30" s="76">
        <v>192547.93868451801</v>
      </c>
    </row>
    <row r="31" spans="1:3" ht="15" customHeight="1">
      <c r="A31" s="72"/>
      <c r="B31" s="77" t="s">
        <v>73</v>
      </c>
      <c r="C31" s="78">
        <v>1908230.15042327</v>
      </c>
    </row>
    <row r="32" spans="1:3" ht="15" customHeight="1">
      <c r="A32" s="72"/>
      <c r="B32" s="182" t="s">
        <v>124</v>
      </c>
      <c r="C32" s="183">
        <v>75979.204522796004</v>
      </c>
    </row>
    <row r="33" spans="1:3" s="54" customFormat="1" ht="18.75" customHeight="1">
      <c r="A33" s="79"/>
      <c r="B33" s="80" t="s">
        <v>75</v>
      </c>
      <c r="C33" s="81">
        <f>SUM(C7:C32)</f>
        <v>9948774.4240605906</v>
      </c>
    </row>
    <row r="34" spans="1:3">
      <c r="B34" s="181" t="s">
        <v>123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2008</v>
      </c>
    </row>
    <row r="2" spans="1:5" ht="15.75" customHeight="1">
      <c r="A2" s="83" t="str">
        <f>Info!A4</f>
        <v>Referenzjahr 2013</v>
      </c>
      <c r="B2" s="64"/>
      <c r="C2" s="64"/>
    </row>
    <row r="3" spans="1:5" ht="12" customHeight="1">
      <c r="A3" s="84"/>
      <c r="B3" s="85"/>
      <c r="C3" s="17"/>
      <c r="D3" s="21" t="str">
        <f>Info!$C$28</f>
        <v>FA_2013_20120910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293184429</v>
      </c>
      <c r="C9" s="95">
        <f t="shared" ref="C9:C34" si="0">C$35</f>
        <v>8.0000000000000002E-3</v>
      </c>
      <c r="D9" s="96">
        <f t="shared" ref="D9:D34" si="1">B9*C9</f>
        <v>2345475.432</v>
      </c>
    </row>
    <row r="10" spans="1:5" ht="15" customHeight="1">
      <c r="A10" s="48" t="s">
        <v>50</v>
      </c>
      <c r="B10" s="97">
        <v>137706535.43799999</v>
      </c>
      <c r="C10" s="98">
        <f t="shared" si="0"/>
        <v>8.0000000000000002E-3</v>
      </c>
      <c r="D10" s="99">
        <f t="shared" si="1"/>
        <v>1101652.2835039999</v>
      </c>
    </row>
    <row r="11" spans="1:5" ht="15" customHeight="1">
      <c r="A11" s="51" t="s">
        <v>51</v>
      </c>
      <c r="B11" s="100">
        <v>51116058.974210002</v>
      </c>
      <c r="C11" s="101">
        <f t="shared" si="0"/>
        <v>8.0000000000000002E-3</v>
      </c>
      <c r="D11" s="102">
        <f t="shared" si="1"/>
        <v>408928.47179368004</v>
      </c>
    </row>
    <row r="12" spans="1:5" ht="15" customHeight="1">
      <c r="A12" s="48" t="s">
        <v>52</v>
      </c>
      <c r="B12" s="97">
        <v>3855491.5290000001</v>
      </c>
      <c r="C12" s="98">
        <f t="shared" si="0"/>
        <v>8.0000000000000002E-3</v>
      </c>
      <c r="D12" s="99">
        <f t="shared" si="1"/>
        <v>30843.932232000003</v>
      </c>
    </row>
    <row r="13" spans="1:5" ht="15" customHeight="1">
      <c r="A13" s="51" t="s">
        <v>53</v>
      </c>
      <c r="B13" s="100">
        <v>60986731.489</v>
      </c>
      <c r="C13" s="101">
        <f t="shared" si="0"/>
        <v>8.0000000000000002E-3</v>
      </c>
      <c r="D13" s="102">
        <f t="shared" si="1"/>
        <v>487893.85191199998</v>
      </c>
    </row>
    <row r="14" spans="1:5" ht="15" customHeight="1">
      <c r="A14" s="48" t="s">
        <v>54</v>
      </c>
      <c r="B14" s="97">
        <v>6191352.5060000001</v>
      </c>
      <c r="C14" s="98">
        <f t="shared" si="0"/>
        <v>8.0000000000000002E-3</v>
      </c>
      <c r="D14" s="99">
        <f t="shared" si="1"/>
        <v>49530.820048000001</v>
      </c>
    </row>
    <row r="15" spans="1:5" ht="15" customHeight="1">
      <c r="A15" s="51" t="s">
        <v>55</v>
      </c>
      <c r="B15" s="100">
        <v>19784344.067000002</v>
      </c>
      <c r="C15" s="101">
        <f t="shared" si="0"/>
        <v>8.0000000000000002E-3</v>
      </c>
      <c r="D15" s="102">
        <f t="shared" si="1"/>
        <v>158274.75253600001</v>
      </c>
    </row>
    <row r="16" spans="1:5" ht="15" customHeight="1">
      <c r="A16" s="48" t="s">
        <v>56</v>
      </c>
      <c r="B16" s="97">
        <v>5584455.8430000003</v>
      </c>
      <c r="C16" s="98">
        <f t="shared" si="0"/>
        <v>8.0000000000000002E-3</v>
      </c>
      <c r="D16" s="99">
        <f t="shared" si="1"/>
        <v>44675.646744000005</v>
      </c>
    </row>
    <row r="17" spans="1:4" ht="15" customHeight="1">
      <c r="A17" s="51" t="s">
        <v>57</v>
      </c>
      <c r="B17" s="100">
        <v>39622785.987999998</v>
      </c>
      <c r="C17" s="101">
        <f t="shared" si="0"/>
        <v>8.0000000000000002E-3</v>
      </c>
      <c r="D17" s="102">
        <f t="shared" si="1"/>
        <v>316982.28790399997</v>
      </c>
    </row>
    <row r="18" spans="1:4" ht="15" customHeight="1">
      <c r="A18" s="48" t="s">
        <v>58</v>
      </c>
      <c r="B18" s="97">
        <v>23080414.708999999</v>
      </c>
      <c r="C18" s="98">
        <f t="shared" si="0"/>
        <v>8.0000000000000002E-3</v>
      </c>
      <c r="D18" s="99">
        <f t="shared" si="1"/>
        <v>184643.317672</v>
      </c>
    </row>
    <row r="19" spans="1:4" ht="15" customHeight="1">
      <c r="A19" s="51" t="s">
        <v>59</v>
      </c>
      <c r="B19" s="100">
        <v>20502858.515000001</v>
      </c>
      <c r="C19" s="101">
        <f t="shared" si="0"/>
        <v>8.0000000000000002E-3</v>
      </c>
      <c r="D19" s="102">
        <f t="shared" si="1"/>
        <v>164022.86812</v>
      </c>
    </row>
    <row r="20" spans="1:4" ht="15" customHeight="1">
      <c r="A20" s="48" t="s">
        <v>60</v>
      </c>
      <c r="B20" s="97">
        <v>42093172.127999999</v>
      </c>
      <c r="C20" s="98">
        <f t="shared" si="0"/>
        <v>8.0000000000000002E-3</v>
      </c>
      <c r="D20" s="99">
        <f t="shared" si="1"/>
        <v>336745.37702399999</v>
      </c>
    </row>
    <row r="21" spans="1:4" ht="15" customHeight="1">
      <c r="A21" s="51" t="s">
        <v>61</v>
      </c>
      <c r="B21" s="100">
        <v>33068026.364</v>
      </c>
      <c r="C21" s="101">
        <f t="shared" si="0"/>
        <v>8.0000000000000002E-3</v>
      </c>
      <c r="D21" s="102">
        <f t="shared" si="1"/>
        <v>264544.21091199998</v>
      </c>
    </row>
    <row r="22" spans="1:4" ht="15" customHeight="1">
      <c r="A22" s="48" t="s">
        <v>62</v>
      </c>
      <c r="B22" s="97">
        <v>9795186.9379999992</v>
      </c>
      <c r="C22" s="98">
        <f t="shared" si="0"/>
        <v>8.0000000000000002E-3</v>
      </c>
      <c r="D22" s="99">
        <f t="shared" si="1"/>
        <v>78361.495503999991</v>
      </c>
    </row>
    <row r="23" spans="1:4" ht="15" customHeight="1">
      <c r="A23" s="51" t="s">
        <v>63</v>
      </c>
      <c r="B23" s="100">
        <v>10446979.637</v>
      </c>
      <c r="C23" s="101">
        <f t="shared" si="0"/>
        <v>8.0000000000000002E-3</v>
      </c>
      <c r="D23" s="102">
        <f t="shared" si="1"/>
        <v>83575.837096000003</v>
      </c>
    </row>
    <row r="24" spans="1:4" ht="15" customHeight="1">
      <c r="A24" s="48" t="s">
        <v>64</v>
      </c>
      <c r="B24" s="97">
        <v>3378394.1860000002</v>
      </c>
      <c r="C24" s="98">
        <f t="shared" si="0"/>
        <v>8.0000000000000002E-3</v>
      </c>
      <c r="D24" s="99">
        <f t="shared" si="1"/>
        <v>27027.153488000004</v>
      </c>
    </row>
    <row r="25" spans="1:4" ht="15" customHeight="1">
      <c r="A25" s="51" t="s">
        <v>65</v>
      </c>
      <c r="B25" s="100">
        <v>74013830.379999995</v>
      </c>
      <c r="C25" s="101">
        <f t="shared" si="0"/>
        <v>8.0000000000000002E-3</v>
      </c>
      <c r="D25" s="102">
        <f t="shared" si="1"/>
        <v>592110.64304</v>
      </c>
    </row>
    <row r="26" spans="1:4" ht="15" customHeight="1">
      <c r="A26" s="48" t="s">
        <v>66</v>
      </c>
      <c r="B26" s="97">
        <v>40484242.924000002</v>
      </c>
      <c r="C26" s="98">
        <f t="shared" si="0"/>
        <v>8.0000000000000002E-3</v>
      </c>
      <c r="D26" s="99">
        <f t="shared" si="1"/>
        <v>323873.94339200004</v>
      </c>
    </row>
    <row r="27" spans="1:4" ht="15" customHeight="1">
      <c r="A27" s="51" t="s">
        <v>67</v>
      </c>
      <c r="B27" s="100">
        <v>85982696.834999993</v>
      </c>
      <c r="C27" s="101">
        <f t="shared" si="0"/>
        <v>8.0000000000000002E-3</v>
      </c>
      <c r="D27" s="102">
        <f t="shared" si="1"/>
        <v>687861.57467999996</v>
      </c>
    </row>
    <row r="28" spans="1:4" ht="15" customHeight="1">
      <c r="A28" s="48" t="s">
        <v>68</v>
      </c>
      <c r="B28" s="97">
        <v>36413410.899999999</v>
      </c>
      <c r="C28" s="98">
        <f t="shared" si="0"/>
        <v>8.0000000000000002E-3</v>
      </c>
      <c r="D28" s="99">
        <f t="shared" si="1"/>
        <v>291307.28720000002</v>
      </c>
    </row>
    <row r="29" spans="1:4" ht="15" customHeight="1">
      <c r="A29" s="51" t="s">
        <v>69</v>
      </c>
      <c r="B29" s="100">
        <v>45128906.163999997</v>
      </c>
      <c r="C29" s="101">
        <f t="shared" si="0"/>
        <v>8.0000000000000002E-3</v>
      </c>
      <c r="D29" s="102">
        <f t="shared" si="1"/>
        <v>361031.249312</v>
      </c>
    </row>
    <row r="30" spans="1:4" ht="15" customHeight="1">
      <c r="A30" s="48" t="s">
        <v>70</v>
      </c>
      <c r="B30" s="97">
        <v>102810313</v>
      </c>
      <c r="C30" s="98">
        <f t="shared" si="0"/>
        <v>8.0000000000000002E-3</v>
      </c>
      <c r="D30" s="99">
        <f t="shared" si="1"/>
        <v>822482.50400000007</v>
      </c>
    </row>
    <row r="31" spans="1:4" ht="15" customHeight="1">
      <c r="A31" s="51" t="s">
        <v>71</v>
      </c>
      <c r="B31" s="100">
        <v>36504279.247000001</v>
      </c>
      <c r="C31" s="101">
        <f t="shared" si="0"/>
        <v>8.0000000000000002E-3</v>
      </c>
      <c r="D31" s="102">
        <f t="shared" si="1"/>
        <v>292034.23397599999</v>
      </c>
    </row>
    <row r="32" spans="1:4" ht="15" customHeight="1">
      <c r="A32" s="48" t="s">
        <v>72</v>
      </c>
      <c r="B32" s="97">
        <v>15347603.435000001</v>
      </c>
      <c r="C32" s="98">
        <f t="shared" si="0"/>
        <v>8.0000000000000002E-3</v>
      </c>
      <c r="D32" s="99">
        <f t="shared" si="1"/>
        <v>122780.82748000001</v>
      </c>
    </row>
    <row r="33" spans="1:4" ht="15" customHeight="1">
      <c r="A33" s="51" t="s">
        <v>73</v>
      </c>
      <c r="B33" s="100">
        <v>76613772.233999997</v>
      </c>
      <c r="C33" s="101">
        <f t="shared" si="0"/>
        <v>8.0000000000000002E-3</v>
      </c>
      <c r="D33" s="102">
        <f t="shared" si="1"/>
        <v>612910.17787200003</v>
      </c>
    </row>
    <row r="34" spans="1:4" ht="15" customHeight="1">
      <c r="A34" s="48" t="s">
        <v>74</v>
      </c>
      <c r="B34" s="97">
        <v>5317236</v>
      </c>
      <c r="C34" s="98">
        <f t="shared" si="0"/>
        <v>8.0000000000000002E-3</v>
      </c>
      <c r="D34" s="99">
        <f t="shared" si="1"/>
        <v>42537.887999999999</v>
      </c>
    </row>
    <row r="35" spans="1:4" s="54" customFormat="1" ht="18.75" customHeight="1">
      <c r="A35" s="103" t="s">
        <v>75</v>
      </c>
      <c r="B35" s="104">
        <f>SUM(B9:B34)</f>
        <v>1279013508.4302101</v>
      </c>
      <c r="C35" s="105">
        <v>8.0000000000000002E-3</v>
      </c>
      <c r="D35" s="106">
        <f>SUM(D9:D34)</f>
        <v>10232108.067441681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2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84</v>
      </c>
      <c r="B1" s="109"/>
      <c r="C1" s="109"/>
      <c r="D1" s="19">
        <v>2008</v>
      </c>
      <c r="E1" s="109"/>
    </row>
    <row r="2" spans="1:7" ht="15.75" customHeight="1">
      <c r="A2" s="83" t="str">
        <f>Info!A4</f>
        <v>Referenzjahr 2013</v>
      </c>
      <c r="B2" s="110"/>
      <c r="C2" s="64"/>
      <c r="D2" s="60"/>
      <c r="E2" s="60"/>
    </row>
    <row r="3" spans="1:7">
      <c r="D3" s="21" t="str">
        <f>Info!$C$28</f>
        <v>FA_2013_20120910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1"/>
      <c r="B6" s="112" t="s">
        <v>86</v>
      </c>
      <c r="C6" s="112" t="s">
        <v>87</v>
      </c>
      <c r="D6" s="113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4"/>
    </row>
    <row r="8" spans="1:7" s="115" customFormat="1">
      <c r="A8" s="93" t="s">
        <v>46</v>
      </c>
      <c r="B8" s="41" t="s">
        <v>47</v>
      </c>
      <c r="C8" s="41" t="s">
        <v>47</v>
      </c>
      <c r="D8" s="43" t="s">
        <v>47</v>
      </c>
      <c r="F8" s="116" t="s">
        <v>89</v>
      </c>
      <c r="G8" s="117"/>
    </row>
    <row r="9" spans="1:7">
      <c r="A9" s="44" t="s">
        <v>49</v>
      </c>
      <c r="B9" s="45">
        <v>8947208.6999999993</v>
      </c>
      <c r="C9" s="45">
        <v>448505.20610000001</v>
      </c>
      <c r="D9" s="118">
        <f t="shared" ref="D9:D34" si="0">B9+C9</f>
        <v>9395713.9060999993</v>
      </c>
      <c r="F9" s="119" t="s">
        <v>90</v>
      </c>
      <c r="G9" s="120">
        <v>2.7E-2</v>
      </c>
    </row>
    <row r="10" spans="1:7">
      <c r="A10" s="48" t="s">
        <v>50</v>
      </c>
      <c r="B10" s="49">
        <v>4428302.9000000004</v>
      </c>
      <c r="C10" s="49">
        <v>210318.557</v>
      </c>
      <c r="D10" s="121">
        <f t="shared" si="0"/>
        <v>4638621.4570000004</v>
      </c>
      <c r="F10" s="119" t="s">
        <v>91</v>
      </c>
      <c r="G10" s="120">
        <v>8.7999999999999995E-2</v>
      </c>
    </row>
    <row r="11" spans="1:7">
      <c r="A11" s="51" t="s">
        <v>51</v>
      </c>
      <c r="B11" s="52">
        <v>1622623.9</v>
      </c>
      <c r="C11" s="52">
        <v>126349.43339999999</v>
      </c>
      <c r="D11" s="122">
        <f t="shared" si="0"/>
        <v>1748973.3333999999</v>
      </c>
      <c r="F11" s="119" t="s">
        <v>92</v>
      </c>
      <c r="G11" s="120">
        <v>0.125</v>
      </c>
    </row>
    <row r="12" spans="1:7">
      <c r="A12" s="48" t="s">
        <v>52</v>
      </c>
      <c r="B12" s="49">
        <v>127630.5</v>
      </c>
      <c r="C12" s="49">
        <v>772.5059</v>
      </c>
      <c r="D12" s="121">
        <f t="shared" si="0"/>
        <v>128403.0059</v>
      </c>
      <c r="F12" s="123" t="s">
        <v>93</v>
      </c>
      <c r="G12" s="124">
        <v>1</v>
      </c>
    </row>
    <row r="13" spans="1:7">
      <c r="A13" s="51" t="s">
        <v>53</v>
      </c>
      <c r="B13" s="52">
        <v>758677.3</v>
      </c>
      <c r="C13" s="52">
        <v>189113.5717</v>
      </c>
      <c r="D13" s="122">
        <f t="shared" si="0"/>
        <v>947790.87170000002</v>
      </c>
    </row>
    <row r="14" spans="1:7">
      <c r="A14" s="48" t="s">
        <v>54</v>
      </c>
      <c r="B14" s="49">
        <v>156109.20000000001</v>
      </c>
      <c r="C14" s="49">
        <v>4249.4884000000002</v>
      </c>
      <c r="D14" s="121">
        <f t="shared" si="0"/>
        <v>160358.68840000001</v>
      </c>
    </row>
    <row r="15" spans="1:7">
      <c r="A15" s="51" t="s">
        <v>55</v>
      </c>
      <c r="B15" s="52">
        <v>192271.2</v>
      </c>
      <c r="C15" s="52">
        <v>13034.0015</v>
      </c>
      <c r="D15" s="122">
        <f t="shared" si="0"/>
        <v>205305.20150000002</v>
      </c>
    </row>
    <row r="16" spans="1:7">
      <c r="A16" s="48" t="s">
        <v>56</v>
      </c>
      <c r="B16" s="49">
        <v>126918.7</v>
      </c>
      <c r="C16" s="49">
        <v>10748.8668</v>
      </c>
      <c r="D16" s="121">
        <f t="shared" si="0"/>
        <v>137667.5668</v>
      </c>
    </row>
    <row r="17" spans="1:4">
      <c r="A17" s="51" t="s">
        <v>57</v>
      </c>
      <c r="B17" s="52">
        <v>1901054.9</v>
      </c>
      <c r="C17" s="52">
        <v>1287709.0641000001</v>
      </c>
      <c r="D17" s="122">
        <f t="shared" si="0"/>
        <v>3188763.9641</v>
      </c>
    </row>
    <row r="18" spans="1:4">
      <c r="A18" s="48" t="s">
        <v>58</v>
      </c>
      <c r="B18" s="49">
        <v>1211306.5</v>
      </c>
      <c r="C18" s="49">
        <v>296095.00270000001</v>
      </c>
      <c r="D18" s="121">
        <f t="shared" si="0"/>
        <v>1507401.5027000001</v>
      </c>
    </row>
    <row r="19" spans="1:4">
      <c r="A19" s="51" t="s">
        <v>59</v>
      </c>
      <c r="B19" s="52">
        <v>1207575.2</v>
      </c>
      <c r="C19" s="52">
        <v>26329.6083</v>
      </c>
      <c r="D19" s="122">
        <f t="shared" si="0"/>
        <v>1233904.8082999999</v>
      </c>
    </row>
    <row r="20" spans="1:4">
      <c r="A20" s="48" t="s">
        <v>60</v>
      </c>
      <c r="B20" s="49">
        <v>1362204.2</v>
      </c>
      <c r="C20" s="49">
        <v>1655260.2679999999</v>
      </c>
      <c r="D20" s="121">
        <f t="shared" si="0"/>
        <v>3017464.4679999999</v>
      </c>
    </row>
    <row r="21" spans="1:4">
      <c r="A21" s="51" t="s">
        <v>61</v>
      </c>
      <c r="B21" s="52">
        <v>1067986.5</v>
      </c>
      <c r="C21" s="52">
        <v>142391.641</v>
      </c>
      <c r="D21" s="122">
        <f t="shared" si="0"/>
        <v>1210378.1410000001</v>
      </c>
    </row>
    <row r="22" spans="1:4">
      <c r="A22" s="48" t="s">
        <v>62</v>
      </c>
      <c r="B22" s="49">
        <v>591839.9</v>
      </c>
      <c r="C22" s="49">
        <v>317905.53110000002</v>
      </c>
      <c r="D22" s="121">
        <f t="shared" si="0"/>
        <v>909745.43110000005</v>
      </c>
    </row>
    <row r="23" spans="1:4">
      <c r="A23" s="51" t="s">
        <v>63</v>
      </c>
      <c r="B23" s="52">
        <v>273913.59999999998</v>
      </c>
      <c r="C23" s="52">
        <v>7948.6016</v>
      </c>
      <c r="D23" s="122">
        <f t="shared" si="0"/>
        <v>281862.20159999997</v>
      </c>
    </row>
    <row r="24" spans="1:4">
      <c r="A24" s="48" t="s">
        <v>64</v>
      </c>
      <c r="B24" s="49">
        <v>77860.2</v>
      </c>
      <c r="C24" s="49">
        <v>4050.8557999999998</v>
      </c>
      <c r="D24" s="121">
        <f t="shared" si="0"/>
        <v>81911.055800000002</v>
      </c>
    </row>
    <row r="25" spans="1:4">
      <c r="A25" s="51" t="s">
        <v>65</v>
      </c>
      <c r="B25" s="52">
        <v>2761432.6</v>
      </c>
      <c r="C25" s="52">
        <v>95737.569399999993</v>
      </c>
      <c r="D25" s="122">
        <f t="shared" si="0"/>
        <v>2857170.1694</v>
      </c>
    </row>
    <row r="26" spans="1:4">
      <c r="A26" s="48" t="s">
        <v>66</v>
      </c>
      <c r="B26" s="49">
        <v>956014.4</v>
      </c>
      <c r="C26" s="49">
        <v>36066.387999999999</v>
      </c>
      <c r="D26" s="121">
        <f t="shared" si="0"/>
        <v>992080.78800000006</v>
      </c>
    </row>
    <row r="27" spans="1:4">
      <c r="A27" s="51" t="s">
        <v>67</v>
      </c>
      <c r="B27" s="52">
        <v>3185899.9</v>
      </c>
      <c r="C27" s="52">
        <v>30956.142100000001</v>
      </c>
      <c r="D27" s="122">
        <f t="shared" si="0"/>
        <v>3216856.0420999997</v>
      </c>
    </row>
    <row r="28" spans="1:4">
      <c r="A28" s="48" t="s">
        <v>68</v>
      </c>
      <c r="B28" s="49">
        <v>1171972.3</v>
      </c>
      <c r="C28" s="49">
        <v>11373.9175</v>
      </c>
      <c r="D28" s="121">
        <f t="shared" si="0"/>
        <v>1183346.2175</v>
      </c>
    </row>
    <row r="29" spans="1:4">
      <c r="A29" s="51" t="s">
        <v>69</v>
      </c>
      <c r="B29" s="52">
        <v>2410038.7999999998</v>
      </c>
      <c r="C29" s="52">
        <v>274729.90019999997</v>
      </c>
      <c r="D29" s="122">
        <f t="shared" si="0"/>
        <v>2684768.7001999998</v>
      </c>
    </row>
    <row r="30" spans="1:4">
      <c r="A30" s="48" t="s">
        <v>70</v>
      </c>
      <c r="B30" s="49">
        <v>4080431.1</v>
      </c>
      <c r="C30" s="49">
        <v>1725600.71</v>
      </c>
      <c r="D30" s="121">
        <f t="shared" si="0"/>
        <v>5806031.8100000005</v>
      </c>
    </row>
    <row r="31" spans="1:4">
      <c r="A31" s="51" t="s">
        <v>71</v>
      </c>
      <c r="B31" s="52">
        <v>1031678.3</v>
      </c>
      <c r="C31" s="52">
        <v>3453.9526000000001</v>
      </c>
      <c r="D31" s="122">
        <f t="shared" si="0"/>
        <v>1035132.2526</v>
      </c>
    </row>
    <row r="32" spans="1:4">
      <c r="A32" s="48" t="s">
        <v>72</v>
      </c>
      <c r="B32" s="49">
        <v>1622021.7</v>
      </c>
      <c r="C32" s="49">
        <v>334822.82760000002</v>
      </c>
      <c r="D32" s="121">
        <f t="shared" si="0"/>
        <v>1956844.5275999999</v>
      </c>
    </row>
    <row r="33" spans="1:6">
      <c r="A33" s="51" t="s">
        <v>73</v>
      </c>
      <c r="B33" s="52">
        <v>4255453.5999999996</v>
      </c>
      <c r="C33" s="52">
        <v>1212482.9110000001</v>
      </c>
      <c r="D33" s="122">
        <f t="shared" si="0"/>
        <v>5467936.5109999999</v>
      </c>
    </row>
    <row r="34" spans="1:6">
      <c r="A34" s="125" t="s">
        <v>74</v>
      </c>
      <c r="B34" s="49">
        <v>286458.7</v>
      </c>
      <c r="C34" s="49">
        <v>12376.415499999999</v>
      </c>
      <c r="D34" s="121">
        <f t="shared" si="0"/>
        <v>298835.11550000001</v>
      </c>
    </row>
    <row r="35" spans="1:6" s="54" customFormat="1">
      <c r="A35" s="55" t="s">
        <v>75</v>
      </c>
      <c r="B35" s="126">
        <f>SUM(B9:B34)</f>
        <v>45814884.799999997</v>
      </c>
      <c r="C35" s="126">
        <f>SUM(C9:C34)</f>
        <v>8478382.9373000022</v>
      </c>
      <c r="D35" s="57">
        <f>SUM(D9:D34)</f>
        <v>54293267.737299994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7"/>
      <c r="D1" s="19">
        <v>2008</v>
      </c>
      <c r="E1" s="20" t="str">
        <f>Info!A4</f>
        <v>Referenzjahr 2013</v>
      </c>
      <c r="I1" s="21" t="str">
        <f>Info!$C$28</f>
        <v>FA_2013_20120910</v>
      </c>
    </row>
    <row r="2" spans="1:9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9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67417.595000000001</v>
      </c>
      <c r="D7" s="45">
        <v>18225.99165</v>
      </c>
      <c r="E7" s="130">
        <f t="shared" ref="E7:E32" si="0">D7-C7</f>
        <v>-49191.603350000005</v>
      </c>
      <c r="F7" s="45">
        <v>3573665.2661899999</v>
      </c>
      <c r="G7" s="130">
        <f>NP!J7+QS!C7+JP!D9</f>
        <v>45206010.831783228</v>
      </c>
      <c r="H7" s="131">
        <f t="shared" ref="H7:H33" si="1">G7/F7</f>
        <v>12.649760809853023</v>
      </c>
      <c r="I7" s="132">
        <f t="shared" ref="I7:I32" si="2">E7*H7</f>
        <v>-622262.01623066468</v>
      </c>
    </row>
    <row r="8" spans="1:9">
      <c r="A8" s="60"/>
      <c r="B8" s="48" t="s">
        <v>50</v>
      </c>
      <c r="C8" s="49">
        <v>30906.945</v>
      </c>
      <c r="D8" s="49">
        <v>8887.5375000000004</v>
      </c>
      <c r="E8" s="133">
        <f t="shared" si="0"/>
        <v>-22019.407500000001</v>
      </c>
      <c r="F8" s="49">
        <v>1256011.0536400001</v>
      </c>
      <c r="G8" s="133">
        <f>NP!J8+QS!C8+JP!D10</f>
        <v>20290328.975714825</v>
      </c>
      <c r="H8" s="134">
        <f t="shared" si="1"/>
        <v>16.154578350972436</v>
      </c>
      <c r="I8" s="135">
        <f t="shared" si="2"/>
        <v>-355714.2437007401</v>
      </c>
    </row>
    <row r="9" spans="1:9">
      <c r="A9" s="60"/>
      <c r="B9" s="51" t="s">
        <v>51</v>
      </c>
      <c r="C9" s="52">
        <v>5844.0159999999996</v>
      </c>
      <c r="D9" s="52">
        <v>5695.6214</v>
      </c>
      <c r="E9" s="136">
        <f t="shared" si="0"/>
        <v>-148.39459999999963</v>
      </c>
      <c r="F9" s="52">
        <v>542971.89514000004</v>
      </c>
      <c r="G9" s="136">
        <f>NP!J9+QS!C9+JP!D11</f>
        <v>8051159.248267238</v>
      </c>
      <c r="H9" s="137">
        <f t="shared" si="1"/>
        <v>14.827948408252926</v>
      </c>
      <c r="I9" s="138">
        <f t="shared" si="2"/>
        <v>-2200.3874728633241</v>
      </c>
    </row>
    <row r="10" spans="1:9">
      <c r="A10" s="60"/>
      <c r="B10" s="48" t="s">
        <v>52</v>
      </c>
      <c r="C10" s="49">
        <v>157.39230000000001</v>
      </c>
      <c r="D10" s="49">
        <v>559.96334999999999</v>
      </c>
      <c r="E10" s="133">
        <f t="shared" si="0"/>
        <v>402.57105000000001</v>
      </c>
      <c r="F10" s="49">
        <v>29973.409439999999</v>
      </c>
      <c r="G10" s="133">
        <f>NP!J10+QS!C10+JP!D12</f>
        <v>580686.88404675003</v>
      </c>
      <c r="H10" s="134">
        <f t="shared" si="1"/>
        <v>19.373401121055451</v>
      </c>
      <c r="I10" s="135">
        <f t="shared" si="2"/>
        <v>7799.1704313744704</v>
      </c>
    </row>
    <row r="11" spans="1:9">
      <c r="A11" s="60"/>
      <c r="B11" s="51" t="s">
        <v>53</v>
      </c>
      <c r="C11" s="52">
        <v>2273.9155000000001</v>
      </c>
      <c r="D11" s="52">
        <v>2054.1385500000001</v>
      </c>
      <c r="E11" s="136">
        <f t="shared" si="0"/>
        <v>-219.77694999999994</v>
      </c>
      <c r="F11" s="52">
        <v>554654.05935</v>
      </c>
      <c r="G11" s="136">
        <f>NP!J11+QS!C11+JP!D13</f>
        <v>6055663.8512743758</v>
      </c>
      <c r="H11" s="137">
        <f t="shared" si="1"/>
        <v>10.917911352476205</v>
      </c>
      <c r="I11" s="138">
        <f t="shared" si="2"/>
        <v>-2399.5052574175947</v>
      </c>
    </row>
    <row r="12" spans="1:9">
      <c r="A12" s="60"/>
      <c r="B12" s="48" t="s">
        <v>54</v>
      </c>
      <c r="C12" s="49">
        <v>507.67599999999999</v>
      </c>
      <c r="D12" s="49">
        <v>907.25615000000005</v>
      </c>
      <c r="E12" s="133">
        <f t="shared" si="0"/>
        <v>399.58015000000006</v>
      </c>
      <c r="F12" s="49">
        <v>55179.11376</v>
      </c>
      <c r="G12" s="133">
        <f>NP!J12+QS!C12+JP!D14</f>
        <v>777647.40079475008</v>
      </c>
      <c r="H12" s="134">
        <f t="shared" si="1"/>
        <v>14.093147711235551</v>
      </c>
      <c r="I12" s="135">
        <f t="shared" si="2"/>
        <v>5631.3420764276589</v>
      </c>
    </row>
    <row r="13" spans="1:9">
      <c r="A13" s="60"/>
      <c r="B13" s="51" t="s">
        <v>55</v>
      </c>
      <c r="C13" s="52">
        <v>634.17899999999997</v>
      </c>
      <c r="D13" s="52">
        <v>859.67439999999999</v>
      </c>
      <c r="E13" s="136">
        <f t="shared" si="0"/>
        <v>225.49540000000002</v>
      </c>
      <c r="F13" s="52">
        <v>120143.77099</v>
      </c>
      <c r="G13" s="136">
        <f>NP!J13+QS!C13+JP!D15</f>
        <v>1373613.2291000248</v>
      </c>
      <c r="H13" s="137">
        <f t="shared" si="1"/>
        <v>11.433079033405365</v>
      </c>
      <c r="I13" s="138">
        <f t="shared" si="2"/>
        <v>2578.1067298693565</v>
      </c>
    </row>
    <row r="14" spans="1:9">
      <c r="A14" s="60"/>
      <c r="B14" s="48" t="s">
        <v>56</v>
      </c>
      <c r="C14" s="49">
        <v>578.75599999999997</v>
      </c>
      <c r="D14" s="49">
        <v>1105.4838</v>
      </c>
      <c r="E14" s="133">
        <f t="shared" si="0"/>
        <v>526.7278</v>
      </c>
      <c r="F14" s="49">
        <v>45104.647810000002</v>
      </c>
      <c r="G14" s="133">
        <f>NP!J14+QS!C14+JP!D16</f>
        <v>701890.26222230005</v>
      </c>
      <c r="H14" s="134">
        <f t="shared" si="1"/>
        <v>15.561373301903629</v>
      </c>
      <c r="I14" s="135">
        <f t="shared" si="2"/>
        <v>8196.6079242904343</v>
      </c>
    </row>
    <row r="15" spans="1:9">
      <c r="A15" s="60"/>
      <c r="B15" s="51" t="s">
        <v>57</v>
      </c>
      <c r="C15" s="52">
        <v>1628.54585</v>
      </c>
      <c r="D15" s="52">
        <v>3066.7595500000002</v>
      </c>
      <c r="E15" s="136">
        <f t="shared" si="0"/>
        <v>1438.2137000000002</v>
      </c>
      <c r="F15" s="52">
        <v>1452162.68402</v>
      </c>
      <c r="G15" s="136">
        <f>NP!J15+QS!C15+JP!D17</f>
        <v>7984123.6023146864</v>
      </c>
      <c r="H15" s="137">
        <f t="shared" si="1"/>
        <v>5.4980917015525819</v>
      </c>
      <c r="I15" s="138">
        <f t="shared" si="2"/>
        <v>7907.4308090292361</v>
      </c>
    </row>
    <row r="16" spans="1:9">
      <c r="A16" s="60"/>
      <c r="B16" s="48" t="s">
        <v>58</v>
      </c>
      <c r="C16" s="49">
        <v>2858.7101499999999</v>
      </c>
      <c r="D16" s="49">
        <v>3309.1918000000001</v>
      </c>
      <c r="E16" s="133">
        <f t="shared" si="0"/>
        <v>450.48165000000017</v>
      </c>
      <c r="F16" s="49">
        <v>400773.51984000002</v>
      </c>
      <c r="G16" s="133">
        <f>NP!J16+QS!C16+JP!D18</f>
        <v>5742646.3106372999</v>
      </c>
      <c r="H16" s="134">
        <f t="shared" si="1"/>
        <v>14.328906542852243</v>
      </c>
      <c r="I16" s="135">
        <f t="shared" si="2"/>
        <v>6454.9094621198765</v>
      </c>
    </row>
    <row r="17" spans="1:9">
      <c r="A17" s="60"/>
      <c r="B17" s="51" t="s">
        <v>59</v>
      </c>
      <c r="C17" s="52">
        <v>2686.8760000000002</v>
      </c>
      <c r="D17" s="52">
        <v>4940.1093499999997</v>
      </c>
      <c r="E17" s="136">
        <f t="shared" si="0"/>
        <v>2253.2333499999995</v>
      </c>
      <c r="F17" s="52">
        <v>321301.10839000001</v>
      </c>
      <c r="G17" s="136">
        <f>NP!J17+QS!C17+JP!D19</f>
        <v>5669952.6894901404</v>
      </c>
      <c r="H17" s="137">
        <f t="shared" si="1"/>
        <v>17.646850699960453</v>
      </c>
      <c r="I17" s="138">
        <f t="shared" si="2"/>
        <v>39762.472519621726</v>
      </c>
    </row>
    <row r="18" spans="1:9">
      <c r="A18" s="60"/>
      <c r="B18" s="48" t="s">
        <v>60</v>
      </c>
      <c r="C18" s="49">
        <v>6191.9960000000001</v>
      </c>
      <c r="D18" s="49">
        <v>12195.456249999999</v>
      </c>
      <c r="E18" s="133">
        <f t="shared" si="0"/>
        <v>6003.4602499999992</v>
      </c>
      <c r="F18" s="49">
        <v>1183342.10873</v>
      </c>
      <c r="G18" s="133">
        <f>NP!J18+QS!C18+JP!D20</f>
        <v>7959506.7973545119</v>
      </c>
      <c r="H18" s="134">
        <f t="shared" si="1"/>
        <v>6.726293891372551</v>
      </c>
      <c r="I18" s="135">
        <f t="shared" si="2"/>
        <v>40381.038006672919</v>
      </c>
    </row>
    <row r="19" spans="1:9">
      <c r="A19" s="60"/>
      <c r="B19" s="51" t="s">
        <v>61</v>
      </c>
      <c r="C19" s="52">
        <v>3030.808</v>
      </c>
      <c r="D19" s="52">
        <v>2680.3036499999998</v>
      </c>
      <c r="E19" s="136">
        <f t="shared" si="0"/>
        <v>-350.50435000000016</v>
      </c>
      <c r="F19" s="52">
        <v>487286.14458000002</v>
      </c>
      <c r="G19" s="136">
        <f>NP!J19+QS!C19+JP!D21</f>
        <v>7792865.9650673242</v>
      </c>
      <c r="H19" s="137">
        <f t="shared" si="1"/>
        <v>15.992381584713689</v>
      </c>
      <c r="I19" s="138">
        <f t="shared" si="2"/>
        <v>-5605.3993123020437</v>
      </c>
    </row>
    <row r="20" spans="1:9">
      <c r="A20" s="60"/>
      <c r="B20" s="48" t="s">
        <v>62</v>
      </c>
      <c r="C20" s="49">
        <v>635.86905000000002</v>
      </c>
      <c r="D20" s="49">
        <v>1645.5355</v>
      </c>
      <c r="E20" s="133">
        <f t="shared" si="0"/>
        <v>1009.6664499999999</v>
      </c>
      <c r="F20" s="49">
        <v>230755.47141</v>
      </c>
      <c r="G20" s="133">
        <f>NP!J20+QS!C20+JP!D22</f>
        <v>2269539.4642687775</v>
      </c>
      <c r="H20" s="134">
        <f t="shared" si="1"/>
        <v>9.8352574281383855</v>
      </c>
      <c r="I20" s="135">
        <f t="shared" si="2"/>
        <v>9930.3294523046134</v>
      </c>
    </row>
    <row r="21" spans="1:9">
      <c r="A21" s="60"/>
      <c r="B21" s="51" t="s">
        <v>63</v>
      </c>
      <c r="C21" s="52">
        <v>929.07</v>
      </c>
      <c r="D21" s="52">
        <v>917.48934999999994</v>
      </c>
      <c r="E21" s="136">
        <f t="shared" si="0"/>
        <v>-11.580650000000105</v>
      </c>
      <c r="F21" s="52">
        <v>68657.386020000005</v>
      </c>
      <c r="G21" s="136">
        <f>NP!J21+QS!C21+JP!D23</f>
        <v>1220576.1652010714</v>
      </c>
      <c r="H21" s="137">
        <f t="shared" si="1"/>
        <v>17.777783803850554</v>
      </c>
      <c r="I21" s="138">
        <f t="shared" si="2"/>
        <v>-205.8782920080638</v>
      </c>
    </row>
    <row r="22" spans="1:9">
      <c r="A22" s="60"/>
      <c r="B22" s="48" t="s">
        <v>64</v>
      </c>
      <c r="C22" s="49">
        <v>146.49185</v>
      </c>
      <c r="D22" s="49">
        <v>240.96664999999999</v>
      </c>
      <c r="E22" s="133">
        <f t="shared" si="0"/>
        <v>94.474799999999988</v>
      </c>
      <c r="F22" s="49">
        <v>26356.525610000001</v>
      </c>
      <c r="G22" s="133">
        <f>NP!J22+QS!C22+JP!D24</f>
        <v>362126.48549995571</v>
      </c>
      <c r="H22" s="134">
        <f t="shared" si="1"/>
        <v>13.739538012649145</v>
      </c>
      <c r="I22" s="135">
        <f t="shared" si="2"/>
        <v>1298.0401058374252</v>
      </c>
    </row>
    <row r="23" spans="1:9">
      <c r="A23" s="60"/>
      <c r="B23" s="51" t="s">
        <v>65</v>
      </c>
      <c r="C23" s="52">
        <v>4076.9290000000001</v>
      </c>
      <c r="D23" s="52">
        <v>10278.749250000001</v>
      </c>
      <c r="E23" s="136">
        <f t="shared" si="0"/>
        <v>6201.8202500000007</v>
      </c>
      <c r="F23" s="52">
        <v>606767.73077000002</v>
      </c>
      <c r="G23" s="136">
        <f>NP!J23+QS!C23+JP!D25</f>
        <v>10566684.662790736</v>
      </c>
      <c r="H23" s="137">
        <f t="shared" si="1"/>
        <v>17.414710979078286</v>
      </c>
      <c r="I23" s="138">
        <f t="shared" si="2"/>
        <v>108002.90719794505</v>
      </c>
    </row>
    <row r="24" spans="1:9">
      <c r="A24" s="60"/>
      <c r="B24" s="48" t="s">
        <v>66</v>
      </c>
      <c r="C24" s="49">
        <v>248.27199999999999</v>
      </c>
      <c r="D24" s="49">
        <v>10971.11865</v>
      </c>
      <c r="E24" s="133">
        <f t="shared" si="0"/>
        <v>10722.846649999999</v>
      </c>
      <c r="F24" s="49">
        <v>221752.53883</v>
      </c>
      <c r="G24" s="133">
        <f>NP!J24+QS!C24+JP!D26</f>
        <v>4486936.7348386236</v>
      </c>
      <c r="H24" s="134">
        <f t="shared" si="1"/>
        <v>20.233981349266084</v>
      </c>
      <c r="I24" s="135">
        <f t="shared" si="2"/>
        <v>216965.8791271403</v>
      </c>
    </row>
    <row r="25" spans="1:9">
      <c r="A25" s="60"/>
      <c r="B25" s="51" t="s">
        <v>67</v>
      </c>
      <c r="C25" s="52">
        <v>7063.9689500000004</v>
      </c>
      <c r="D25" s="52">
        <v>9918.7744500000008</v>
      </c>
      <c r="E25" s="136">
        <f t="shared" si="0"/>
        <v>2854.8055000000004</v>
      </c>
      <c r="F25" s="52">
        <v>856106.99236999999</v>
      </c>
      <c r="G25" s="136">
        <f>NP!J25+QS!C25+JP!D27</f>
        <v>14729058.317694357</v>
      </c>
      <c r="H25" s="137">
        <f t="shared" si="1"/>
        <v>17.204693395762643</v>
      </c>
      <c r="I25" s="138">
        <f t="shared" si="2"/>
        <v>49116.053332036878</v>
      </c>
    </row>
    <row r="26" spans="1:9">
      <c r="A26" s="60"/>
      <c r="B26" s="48" t="s">
        <v>68</v>
      </c>
      <c r="C26" s="49">
        <v>2615.0129999999999</v>
      </c>
      <c r="D26" s="49">
        <v>2894.5423500000002</v>
      </c>
      <c r="E26" s="133">
        <f t="shared" si="0"/>
        <v>279.52935000000025</v>
      </c>
      <c r="F26" s="49">
        <v>296246.91979000001</v>
      </c>
      <c r="G26" s="133">
        <f>NP!J26+QS!C26+JP!D28</f>
        <v>5353374.9939521933</v>
      </c>
      <c r="H26" s="134">
        <f t="shared" si="1"/>
        <v>18.070652001198965</v>
      </c>
      <c r="I26" s="135">
        <f t="shared" si="2"/>
        <v>5051.2776079713503</v>
      </c>
    </row>
    <row r="27" spans="1:9">
      <c r="A27" s="60"/>
      <c r="B27" s="51" t="s">
        <v>69</v>
      </c>
      <c r="C27" s="52">
        <v>2105.9664499999999</v>
      </c>
      <c r="D27" s="52">
        <v>15136.543750000001</v>
      </c>
      <c r="E27" s="136">
        <f t="shared" si="0"/>
        <v>13030.577300000001</v>
      </c>
      <c r="F27" s="52">
        <v>611000.86095999996</v>
      </c>
      <c r="G27" s="136">
        <f>NP!J27+QS!C27+JP!D29</f>
        <v>9427808.5644534808</v>
      </c>
      <c r="H27" s="137">
        <f t="shared" si="1"/>
        <v>15.430106840832563</v>
      </c>
      <c r="I27" s="138">
        <f t="shared" si="2"/>
        <v>201063.19993672753</v>
      </c>
    </row>
    <row r="28" spans="1:9">
      <c r="A28" s="60"/>
      <c r="B28" s="48" t="s">
        <v>70</v>
      </c>
      <c r="C28" s="49">
        <v>2936.319</v>
      </c>
      <c r="D28" s="49">
        <v>15460.664500000001</v>
      </c>
      <c r="E28" s="133">
        <f t="shared" si="0"/>
        <v>12524.345500000001</v>
      </c>
      <c r="F28" s="49">
        <v>1678122.79109</v>
      </c>
      <c r="G28" s="133">
        <f>NP!J28+QS!C28+JP!D30</f>
        <v>21549245.241091467</v>
      </c>
      <c r="H28" s="134">
        <f t="shared" si="1"/>
        <v>12.841280361310433</v>
      </c>
      <c r="I28" s="135">
        <f t="shared" si="2"/>
        <v>160828.63190741671</v>
      </c>
    </row>
    <row r="29" spans="1:9">
      <c r="A29" s="60"/>
      <c r="B29" s="51" t="s">
        <v>71</v>
      </c>
      <c r="C29" s="52">
        <v>1122.9469999999999</v>
      </c>
      <c r="D29" s="52">
        <v>9405.5577499999999</v>
      </c>
      <c r="E29" s="136">
        <f t="shared" si="0"/>
        <v>8282.6107499999998</v>
      </c>
      <c r="F29" s="52">
        <v>271584.36517</v>
      </c>
      <c r="G29" s="136">
        <f>NP!J29+QS!C29+JP!D31</f>
        <v>5845817.6357718892</v>
      </c>
      <c r="H29" s="137">
        <f t="shared" si="1"/>
        <v>21.524868090667375</v>
      </c>
      <c r="I29" s="138">
        <f t="shared" si="2"/>
        <v>178282.10384009356</v>
      </c>
    </row>
    <row r="30" spans="1:9">
      <c r="A30" s="60"/>
      <c r="B30" s="48" t="s">
        <v>72</v>
      </c>
      <c r="C30" s="49">
        <v>1888.403</v>
      </c>
      <c r="D30" s="49">
        <v>2217.8888999999999</v>
      </c>
      <c r="E30" s="133">
        <f t="shared" si="0"/>
        <v>329.4858999999999</v>
      </c>
      <c r="F30" s="49">
        <v>294615.41210999998</v>
      </c>
      <c r="G30" s="133">
        <f>NP!J30+QS!C30+JP!D32</f>
        <v>4898528.9662845181</v>
      </c>
      <c r="H30" s="134">
        <f t="shared" si="1"/>
        <v>16.626859169389157</v>
      </c>
      <c r="I30" s="135">
        <f t="shared" si="2"/>
        <v>5478.3156575994371</v>
      </c>
    </row>
    <row r="31" spans="1:9">
      <c r="A31" s="60"/>
      <c r="B31" s="51" t="s">
        <v>73</v>
      </c>
      <c r="C31" s="52">
        <v>11242.86375</v>
      </c>
      <c r="D31" s="52">
        <v>15667.377200000001</v>
      </c>
      <c r="E31" s="136">
        <f t="shared" si="0"/>
        <v>4424.5134500000004</v>
      </c>
      <c r="F31" s="52">
        <v>2353515.7083999999</v>
      </c>
      <c r="G31" s="136">
        <f>NP!J31+QS!C31+JP!D33</f>
        <v>19450112.66142327</v>
      </c>
      <c r="H31" s="137">
        <f t="shared" si="1"/>
        <v>8.2642799417073434</v>
      </c>
      <c r="I31" s="138">
        <f t="shared" si="2"/>
        <v>36565.41775664936</v>
      </c>
    </row>
    <row r="32" spans="1:9">
      <c r="A32" s="60"/>
      <c r="B32" s="48" t="s">
        <v>74</v>
      </c>
      <c r="C32" s="49">
        <v>311.65480000000002</v>
      </c>
      <c r="D32" s="49">
        <v>798.48294999999996</v>
      </c>
      <c r="E32" s="133">
        <f t="shared" si="0"/>
        <v>486.82814999999994</v>
      </c>
      <c r="F32" s="49">
        <v>67243.78314</v>
      </c>
      <c r="G32" s="133">
        <f>NP!J32+QS!C32+JP!D34</f>
        <v>1256398.820022796</v>
      </c>
      <c r="H32" s="134">
        <f t="shared" si="1"/>
        <v>18.684237580848222</v>
      </c>
      <c r="I32" s="135">
        <f t="shared" si="2"/>
        <v>9096.0128156448136</v>
      </c>
    </row>
    <row r="33" spans="1:9" s="54" customFormat="1">
      <c r="A33" s="59"/>
      <c r="B33" s="55" t="s">
        <v>75</v>
      </c>
      <c r="C33" s="56">
        <f>SUM(C7:C32)</f>
        <v>160041.17864999999</v>
      </c>
      <c r="D33" s="56">
        <f>SUM(D7:D32)</f>
        <v>160041.17865000002</v>
      </c>
      <c r="E33" s="56">
        <f>SUM(E7:E32)</f>
        <v>-4.1268322092946619E-11</v>
      </c>
      <c r="F33" s="56">
        <f>SUM(F7:F32)</f>
        <v>17605295.267549999</v>
      </c>
      <c r="G33" s="56">
        <f>SUM(G7:G32)</f>
        <v>219602304.76136053</v>
      </c>
      <c r="H33" s="139">
        <f t="shared" si="1"/>
        <v>12.473650763820503</v>
      </c>
      <c r="I33" s="57">
        <f>SUM(I7:I32)</f>
        <v>112001.81643077693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2008</v>
      </c>
      <c r="C1" s="141"/>
      <c r="D1" s="142" t="str">
        <f>Info!A4</f>
        <v>Referenzjahr 2013</v>
      </c>
      <c r="E1" s="143"/>
      <c r="F1" s="143"/>
      <c r="H1" s="21" t="str">
        <f>Info!$C$28</f>
        <v>FA_2013_20120910</v>
      </c>
    </row>
    <row r="2" spans="1:10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4">
        <f>NP!F1</f>
        <v>2008</v>
      </c>
      <c r="D5" s="144">
        <f>QS!D1</f>
        <v>2008</v>
      </c>
      <c r="E5" s="144">
        <f>VERM!E1</f>
        <v>2008</v>
      </c>
      <c r="F5" s="144">
        <f>JP!D1</f>
        <v>2008</v>
      </c>
      <c r="G5" s="144">
        <f>REPART!D1</f>
        <v>2008</v>
      </c>
      <c r="H5" s="145">
        <f>Info!$C$31</f>
        <v>2008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30">
        <f>NP!J7</f>
        <v>34207091.100000001</v>
      </c>
      <c r="D7" s="130">
        <f>QS!C7</f>
        <v>1603205.8256832301</v>
      </c>
      <c r="E7" s="130">
        <f>VERM!D9</f>
        <v>2345475.432</v>
      </c>
      <c r="F7" s="146">
        <f>JP!D9</f>
        <v>9395713.9060999993</v>
      </c>
      <c r="G7" s="130">
        <f>REPART!I7</f>
        <v>-622262.01623066468</v>
      </c>
      <c r="H7" s="132">
        <f t="shared" ref="H7:H32" si="0">SUM(C7:G7)</f>
        <v>46929224.247552559</v>
      </c>
      <c r="J7" s="147"/>
    </row>
    <row r="8" spans="1:10">
      <c r="B8" s="48" t="s">
        <v>50</v>
      </c>
      <c r="C8" s="133">
        <f>NP!J8</f>
        <v>15084982.300000003</v>
      </c>
      <c r="D8" s="133">
        <f>QS!C8</f>
        <v>566725.21871482197</v>
      </c>
      <c r="E8" s="133">
        <f>VERM!D10</f>
        <v>1101652.2835039999</v>
      </c>
      <c r="F8" s="148">
        <f>JP!D10</f>
        <v>4638621.4570000004</v>
      </c>
      <c r="G8" s="133">
        <f>REPART!I8</f>
        <v>-355714.2437007401</v>
      </c>
      <c r="H8" s="135">
        <f t="shared" si="0"/>
        <v>21036267.015518088</v>
      </c>
      <c r="J8" s="147"/>
    </row>
    <row r="9" spans="1:10">
      <c r="B9" s="51" t="s">
        <v>51</v>
      </c>
      <c r="C9" s="136">
        <f>NP!J9</f>
        <v>6065954.8000000007</v>
      </c>
      <c r="D9" s="136">
        <f>QS!C9</f>
        <v>236231.11486723699</v>
      </c>
      <c r="E9" s="136">
        <f>VERM!D11</f>
        <v>408928.47179368004</v>
      </c>
      <c r="F9" s="149">
        <f>JP!D11</f>
        <v>1748973.3333999999</v>
      </c>
      <c r="G9" s="136">
        <f>REPART!I9</f>
        <v>-2200.3874728633241</v>
      </c>
      <c r="H9" s="138">
        <f t="shared" si="0"/>
        <v>8457887.3325880542</v>
      </c>
      <c r="J9" s="147"/>
    </row>
    <row r="10" spans="1:10">
      <c r="B10" s="48" t="s">
        <v>52</v>
      </c>
      <c r="C10" s="133">
        <f>NP!J10</f>
        <v>427578.5</v>
      </c>
      <c r="D10" s="133">
        <f>QS!C10</f>
        <v>24705.378146750001</v>
      </c>
      <c r="E10" s="133">
        <f>VERM!D12</f>
        <v>30843.932232000003</v>
      </c>
      <c r="F10" s="148">
        <f>JP!D12</f>
        <v>128403.0059</v>
      </c>
      <c r="G10" s="133">
        <f>REPART!I10</f>
        <v>7799.1704313744704</v>
      </c>
      <c r="H10" s="135">
        <f t="shared" si="0"/>
        <v>619329.98671012442</v>
      </c>
      <c r="J10" s="147"/>
    </row>
    <row r="11" spans="1:10">
      <c r="B11" s="51" t="s">
        <v>53</v>
      </c>
      <c r="C11" s="136">
        <f>NP!J11</f>
        <v>4994902.5</v>
      </c>
      <c r="D11" s="136">
        <f>QS!C11</f>
        <v>112970.479574376</v>
      </c>
      <c r="E11" s="136">
        <f>VERM!D13</f>
        <v>487893.85191199998</v>
      </c>
      <c r="F11" s="149">
        <f>JP!D13</f>
        <v>947790.87170000002</v>
      </c>
      <c r="G11" s="136">
        <f>REPART!I11</f>
        <v>-2399.5052574175947</v>
      </c>
      <c r="H11" s="138">
        <f t="shared" si="0"/>
        <v>6541158.1979289586</v>
      </c>
      <c r="J11" s="147"/>
    </row>
    <row r="12" spans="1:10">
      <c r="B12" s="48" t="s">
        <v>54</v>
      </c>
      <c r="C12" s="133">
        <f>NP!J12</f>
        <v>592625.80000000005</v>
      </c>
      <c r="D12" s="133">
        <f>QS!C12</f>
        <v>24662.912394750001</v>
      </c>
      <c r="E12" s="133">
        <f>VERM!D14</f>
        <v>49530.820048000001</v>
      </c>
      <c r="F12" s="148">
        <f>JP!D14</f>
        <v>160358.68840000001</v>
      </c>
      <c r="G12" s="133">
        <f>REPART!I12</f>
        <v>5631.3420764276589</v>
      </c>
      <c r="H12" s="135">
        <f t="shared" si="0"/>
        <v>832809.5629191777</v>
      </c>
      <c r="J12" s="147"/>
    </row>
    <row r="13" spans="1:10">
      <c r="B13" s="51" t="s">
        <v>55</v>
      </c>
      <c r="C13" s="136">
        <f>NP!J13</f>
        <v>1146128.3999999999</v>
      </c>
      <c r="D13" s="136">
        <f>QS!C13</f>
        <v>22179.627600025</v>
      </c>
      <c r="E13" s="136">
        <f>VERM!D15</f>
        <v>158274.75253600001</v>
      </c>
      <c r="F13" s="149">
        <f>JP!D15</f>
        <v>205305.20150000002</v>
      </c>
      <c r="G13" s="136">
        <f>REPART!I13</f>
        <v>2578.1067298693565</v>
      </c>
      <c r="H13" s="138">
        <f t="shared" si="0"/>
        <v>1534466.088365894</v>
      </c>
      <c r="J13" s="147"/>
    </row>
    <row r="14" spans="1:10">
      <c r="B14" s="48" t="s">
        <v>56</v>
      </c>
      <c r="C14" s="133">
        <f>NP!J14</f>
        <v>538494.5</v>
      </c>
      <c r="D14" s="133">
        <f>QS!C14</f>
        <v>25728.195422299999</v>
      </c>
      <c r="E14" s="133">
        <f>VERM!D16</f>
        <v>44675.646744000005</v>
      </c>
      <c r="F14" s="148">
        <f>JP!D16</f>
        <v>137667.5668</v>
      </c>
      <c r="G14" s="133">
        <f>REPART!I14</f>
        <v>8196.6079242904343</v>
      </c>
      <c r="H14" s="135">
        <f t="shared" si="0"/>
        <v>754762.51689059054</v>
      </c>
      <c r="J14" s="147"/>
    </row>
    <row r="15" spans="1:10">
      <c r="B15" s="51" t="s">
        <v>57</v>
      </c>
      <c r="C15" s="136">
        <f>NP!J15</f>
        <v>4591107</v>
      </c>
      <c r="D15" s="136">
        <f>QS!C15</f>
        <v>204252.638214687</v>
      </c>
      <c r="E15" s="136">
        <f>VERM!D17</f>
        <v>316982.28790399997</v>
      </c>
      <c r="F15" s="149">
        <f>JP!D17</f>
        <v>3188763.9641</v>
      </c>
      <c r="G15" s="136">
        <f>REPART!I15</f>
        <v>7907.4308090292361</v>
      </c>
      <c r="H15" s="138">
        <f t="shared" si="0"/>
        <v>8309013.3210277157</v>
      </c>
      <c r="J15" s="147"/>
    </row>
    <row r="16" spans="1:10">
      <c r="B16" s="48" t="s">
        <v>58</v>
      </c>
      <c r="C16" s="133">
        <f>NP!J16</f>
        <v>4061813.4999999995</v>
      </c>
      <c r="D16" s="133">
        <f>QS!C16</f>
        <v>173431.30793730001</v>
      </c>
      <c r="E16" s="133">
        <f>VERM!D18</f>
        <v>184643.317672</v>
      </c>
      <c r="F16" s="148">
        <f>JP!D18</f>
        <v>1507401.5027000001</v>
      </c>
      <c r="G16" s="133">
        <f>REPART!I16</f>
        <v>6454.9094621198765</v>
      </c>
      <c r="H16" s="135">
        <f t="shared" si="0"/>
        <v>5933744.5377714196</v>
      </c>
      <c r="J16" s="147"/>
    </row>
    <row r="17" spans="2:10">
      <c r="B17" s="51" t="s">
        <v>59</v>
      </c>
      <c r="C17" s="136">
        <f>NP!J17</f>
        <v>4288401.4000000004</v>
      </c>
      <c r="D17" s="136">
        <f>QS!C17</f>
        <v>147646.48119014001</v>
      </c>
      <c r="E17" s="136">
        <f>VERM!D19</f>
        <v>164022.86812</v>
      </c>
      <c r="F17" s="149">
        <f>JP!D19</f>
        <v>1233904.8082999999</v>
      </c>
      <c r="G17" s="136">
        <f>REPART!I17</f>
        <v>39762.472519621726</v>
      </c>
      <c r="H17" s="138">
        <f t="shared" si="0"/>
        <v>5873738.0301297624</v>
      </c>
      <c r="J17" s="147"/>
    </row>
    <row r="18" spans="2:10">
      <c r="B18" s="48" t="s">
        <v>60</v>
      </c>
      <c r="C18" s="133">
        <f>NP!J18</f>
        <v>4341824.6000000006</v>
      </c>
      <c r="D18" s="133">
        <f>QS!C18</f>
        <v>600217.72935451102</v>
      </c>
      <c r="E18" s="133">
        <f>VERM!D20</f>
        <v>336745.37702399999</v>
      </c>
      <c r="F18" s="148">
        <f>JP!D20</f>
        <v>3017464.4679999999</v>
      </c>
      <c r="G18" s="133">
        <f>REPART!I18</f>
        <v>40381.038006672919</v>
      </c>
      <c r="H18" s="135">
        <f t="shared" si="0"/>
        <v>8336633.2123851832</v>
      </c>
      <c r="J18" s="147"/>
    </row>
    <row r="19" spans="2:10">
      <c r="B19" s="51" t="s">
        <v>61</v>
      </c>
      <c r="C19" s="136">
        <f>NP!J19</f>
        <v>6244609.3000000007</v>
      </c>
      <c r="D19" s="136">
        <f>QS!C19</f>
        <v>337878.524067324</v>
      </c>
      <c r="E19" s="136">
        <f>VERM!D21</f>
        <v>264544.21091199998</v>
      </c>
      <c r="F19" s="149">
        <f>JP!D21</f>
        <v>1210378.1410000001</v>
      </c>
      <c r="G19" s="136">
        <f>REPART!I19</f>
        <v>-5605.3993123020437</v>
      </c>
      <c r="H19" s="138">
        <f t="shared" si="0"/>
        <v>8051804.7766670221</v>
      </c>
      <c r="J19" s="147"/>
    </row>
    <row r="20" spans="2:10">
      <c r="B20" s="48" t="s">
        <v>62</v>
      </c>
      <c r="C20" s="133">
        <f>NP!J20</f>
        <v>1227541.5000000002</v>
      </c>
      <c r="D20" s="133">
        <f>QS!C20</f>
        <v>132252.53316877701</v>
      </c>
      <c r="E20" s="133">
        <f>VERM!D22</f>
        <v>78361.495503999991</v>
      </c>
      <c r="F20" s="148">
        <f>JP!D22</f>
        <v>909745.43110000005</v>
      </c>
      <c r="G20" s="133">
        <f>REPART!I20</f>
        <v>9930.3294523046134</v>
      </c>
      <c r="H20" s="135">
        <f t="shared" si="0"/>
        <v>2357831.2892250819</v>
      </c>
      <c r="J20" s="147"/>
    </row>
    <row r="21" spans="2:10">
      <c r="B21" s="51" t="s">
        <v>63</v>
      </c>
      <c r="C21" s="136">
        <f>NP!J21</f>
        <v>901632.6</v>
      </c>
      <c r="D21" s="136">
        <f>QS!C21</f>
        <v>37081.363601071404</v>
      </c>
      <c r="E21" s="136">
        <f>VERM!D23</f>
        <v>83575.837096000003</v>
      </c>
      <c r="F21" s="149">
        <f>JP!D23</f>
        <v>281862.20159999997</v>
      </c>
      <c r="G21" s="136">
        <f>REPART!I21</f>
        <v>-205.8782920080638</v>
      </c>
      <c r="H21" s="138">
        <f t="shared" si="0"/>
        <v>1303946.1240050632</v>
      </c>
      <c r="J21" s="147"/>
    </row>
    <row r="22" spans="2:10">
      <c r="B22" s="48" t="s">
        <v>64</v>
      </c>
      <c r="C22" s="133">
        <f>NP!J22</f>
        <v>271966.40000000002</v>
      </c>
      <c r="D22" s="133">
        <f>QS!C22</f>
        <v>8249.0296999556504</v>
      </c>
      <c r="E22" s="133">
        <f>VERM!D24</f>
        <v>27027.153488000004</v>
      </c>
      <c r="F22" s="148">
        <f>JP!D24</f>
        <v>81911.055800000002</v>
      </c>
      <c r="G22" s="133">
        <f>REPART!I22</f>
        <v>1298.0401058374252</v>
      </c>
      <c r="H22" s="135">
        <f t="shared" si="0"/>
        <v>390451.67909379303</v>
      </c>
      <c r="J22" s="147"/>
    </row>
    <row r="23" spans="2:10">
      <c r="B23" s="51" t="s">
        <v>65</v>
      </c>
      <c r="C23" s="136">
        <f>NP!J23</f>
        <v>7265321.2000000002</v>
      </c>
      <c r="D23" s="136">
        <f>QS!C23</f>
        <v>444193.29339073598</v>
      </c>
      <c r="E23" s="136">
        <f>VERM!D25</f>
        <v>592110.64304</v>
      </c>
      <c r="F23" s="149">
        <f>JP!D25</f>
        <v>2857170.1694</v>
      </c>
      <c r="G23" s="136">
        <f>REPART!I23</f>
        <v>108002.90719794505</v>
      </c>
      <c r="H23" s="138">
        <f t="shared" si="0"/>
        <v>11266798.213028681</v>
      </c>
      <c r="J23" s="147"/>
    </row>
    <row r="24" spans="2:10">
      <c r="B24" s="48" t="s">
        <v>66</v>
      </c>
      <c r="C24" s="133">
        <f>NP!J24</f>
        <v>3158399.3</v>
      </c>
      <c r="D24" s="133">
        <f>QS!C24</f>
        <v>336456.64683862397</v>
      </c>
      <c r="E24" s="133">
        <f>VERM!D26</f>
        <v>323873.94339200004</v>
      </c>
      <c r="F24" s="148">
        <f>JP!D26</f>
        <v>992080.78800000006</v>
      </c>
      <c r="G24" s="133">
        <f>REPART!I24</f>
        <v>216965.8791271403</v>
      </c>
      <c r="H24" s="135">
        <f t="shared" si="0"/>
        <v>5027776.5573577639</v>
      </c>
      <c r="J24" s="147"/>
    </row>
    <row r="25" spans="2:10">
      <c r="B25" s="51" t="s">
        <v>67</v>
      </c>
      <c r="C25" s="136">
        <f>NP!J25</f>
        <v>11039095.599999998</v>
      </c>
      <c r="D25" s="136">
        <f>QS!C25</f>
        <v>473106.67559435999</v>
      </c>
      <c r="E25" s="136">
        <f>VERM!D27</f>
        <v>687861.57467999996</v>
      </c>
      <c r="F25" s="149">
        <f>JP!D27</f>
        <v>3216856.0420999997</v>
      </c>
      <c r="G25" s="136">
        <f>REPART!I25</f>
        <v>49116.053332036878</v>
      </c>
      <c r="H25" s="138">
        <f t="shared" si="0"/>
        <v>15466035.945706394</v>
      </c>
      <c r="J25" s="147"/>
    </row>
    <row r="26" spans="2:10">
      <c r="B26" s="48" t="s">
        <v>68</v>
      </c>
      <c r="C26" s="133">
        <f>NP!J26</f>
        <v>3957108.7</v>
      </c>
      <c r="D26" s="133">
        <f>QS!C26</f>
        <v>212920.076452193</v>
      </c>
      <c r="E26" s="133">
        <f>VERM!D28</f>
        <v>291307.28720000002</v>
      </c>
      <c r="F26" s="148">
        <f>JP!D28</f>
        <v>1183346.2175</v>
      </c>
      <c r="G26" s="133">
        <f>REPART!I26</f>
        <v>5051.2776079713503</v>
      </c>
      <c r="H26" s="135">
        <f t="shared" si="0"/>
        <v>5649733.5587601652</v>
      </c>
      <c r="J26" s="147"/>
    </row>
    <row r="27" spans="2:10">
      <c r="B27" s="51" t="s">
        <v>69</v>
      </c>
      <c r="C27" s="136">
        <f>NP!J27</f>
        <v>6018307.6000000006</v>
      </c>
      <c r="D27" s="136">
        <f>QS!C27</f>
        <v>724732.26425348001</v>
      </c>
      <c r="E27" s="136">
        <f>VERM!D29</f>
        <v>361031.249312</v>
      </c>
      <c r="F27" s="149">
        <f>JP!D29</f>
        <v>2684768.7001999998</v>
      </c>
      <c r="G27" s="136">
        <f>REPART!I27</f>
        <v>201063.19993672753</v>
      </c>
      <c r="H27" s="138">
        <f t="shared" si="0"/>
        <v>9989903.0137022082</v>
      </c>
      <c r="J27" s="147"/>
    </row>
    <row r="28" spans="2:10">
      <c r="B28" s="48" t="s">
        <v>70</v>
      </c>
      <c r="C28" s="133">
        <f>NP!J28</f>
        <v>14756186.800000001</v>
      </c>
      <c r="D28" s="133">
        <f>QS!C28</f>
        <v>987026.63109146897</v>
      </c>
      <c r="E28" s="133">
        <f>VERM!D30</f>
        <v>822482.50400000007</v>
      </c>
      <c r="F28" s="148">
        <f>JP!D30</f>
        <v>5806031.8100000005</v>
      </c>
      <c r="G28" s="133">
        <f>REPART!I28</f>
        <v>160828.63190741671</v>
      </c>
      <c r="H28" s="135">
        <f t="shared" si="0"/>
        <v>22532556.376998886</v>
      </c>
      <c r="J28" s="147"/>
    </row>
    <row r="29" spans="2:10">
      <c r="B29" s="51" t="s">
        <v>71</v>
      </c>
      <c r="C29" s="136">
        <f>NP!J29</f>
        <v>4474522.2000000011</v>
      </c>
      <c r="D29" s="136">
        <f>QS!C29</f>
        <v>336163.183171888</v>
      </c>
      <c r="E29" s="136">
        <f>VERM!D31</f>
        <v>292034.23397599999</v>
      </c>
      <c r="F29" s="149">
        <f>JP!D31</f>
        <v>1035132.2526</v>
      </c>
      <c r="G29" s="136">
        <f>REPART!I29</f>
        <v>178282.10384009356</v>
      </c>
      <c r="H29" s="138">
        <f t="shared" si="0"/>
        <v>6316133.9735879824</v>
      </c>
      <c r="J29" s="147"/>
    </row>
    <row r="30" spans="2:10">
      <c r="B30" s="48" t="s">
        <v>72</v>
      </c>
      <c r="C30" s="133">
        <f>NP!J30</f>
        <v>2749136.5</v>
      </c>
      <c r="D30" s="133">
        <f>QS!C30</f>
        <v>192547.93868451801</v>
      </c>
      <c r="E30" s="133">
        <f>VERM!D32</f>
        <v>122780.82748000001</v>
      </c>
      <c r="F30" s="148">
        <f>JP!D32</f>
        <v>1956844.5275999999</v>
      </c>
      <c r="G30" s="133">
        <f>REPART!I30</f>
        <v>5478.3156575994371</v>
      </c>
      <c r="H30" s="135">
        <f t="shared" si="0"/>
        <v>5026788.1094221175</v>
      </c>
      <c r="J30" s="147"/>
    </row>
    <row r="31" spans="2:10">
      <c r="B31" s="51" t="s">
        <v>73</v>
      </c>
      <c r="C31" s="136">
        <f>NP!J31</f>
        <v>12073946</v>
      </c>
      <c r="D31" s="136">
        <f>QS!C31</f>
        <v>1908230.15042327</v>
      </c>
      <c r="E31" s="136">
        <f>VERM!D33</f>
        <v>612910.17787200003</v>
      </c>
      <c r="F31" s="149">
        <f>JP!D33</f>
        <v>5467936.5109999999</v>
      </c>
      <c r="G31" s="136">
        <f>REPART!I31</f>
        <v>36565.41775664936</v>
      </c>
      <c r="H31" s="138">
        <f t="shared" si="0"/>
        <v>20099588.257051919</v>
      </c>
      <c r="J31" s="147"/>
    </row>
    <row r="32" spans="2:10">
      <c r="B32" s="48" t="s">
        <v>74</v>
      </c>
      <c r="C32" s="133">
        <f>NP!J32</f>
        <v>881584.50000000012</v>
      </c>
      <c r="D32" s="133">
        <f>QS!C32</f>
        <v>75979.204522796004</v>
      </c>
      <c r="E32" s="133">
        <f>VERM!D34</f>
        <v>42537.887999999999</v>
      </c>
      <c r="F32" s="148">
        <f>JP!D34</f>
        <v>298835.11550000001</v>
      </c>
      <c r="G32" s="133">
        <f>REPART!I32</f>
        <v>9096.0128156448136</v>
      </c>
      <c r="H32" s="135">
        <f t="shared" si="0"/>
        <v>1308032.7208384408</v>
      </c>
      <c r="J32" s="147"/>
    </row>
    <row r="33" spans="1:10">
      <c r="A33" s="59"/>
      <c r="B33" s="55" t="s">
        <v>75</v>
      </c>
      <c r="C33" s="56">
        <f t="shared" ref="C33:H33" si="1">SUM(C7:C32)</f>
        <v>155360262.59999999</v>
      </c>
      <c r="D33" s="56">
        <f t="shared" si="1"/>
        <v>9948774.4240605906</v>
      </c>
      <c r="E33" s="56">
        <f t="shared" si="1"/>
        <v>10232108.067441681</v>
      </c>
      <c r="F33" s="56">
        <f t="shared" si="1"/>
        <v>54293267.737299994</v>
      </c>
      <c r="G33" s="56">
        <f t="shared" si="1"/>
        <v>112001.81643077693</v>
      </c>
      <c r="H33" s="57">
        <f t="shared" si="1"/>
        <v>229946414.64523304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2008 pro Einwohner</v>
      </c>
      <c r="C1" s="82"/>
      <c r="D1" s="82"/>
      <c r="E1" s="142" t="str">
        <f>Info!A4</f>
        <v>Referenzjahr 2013</v>
      </c>
      <c r="F1" s="108"/>
      <c r="G1" s="109"/>
      <c r="I1" s="21" t="str">
        <f>Info!$C$28</f>
        <v>FA_2013_20120910</v>
      </c>
    </row>
    <row r="2" spans="1:10">
      <c r="A2" s="129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6" t="s">
        <v>112</v>
      </c>
      <c r="I4" s="38" t="s">
        <v>113</v>
      </c>
    </row>
    <row r="5" spans="1:10" s="39" customFormat="1" ht="11.25" customHeight="1">
      <c r="A5" s="69"/>
      <c r="B5" s="91" t="s">
        <v>111</v>
      </c>
      <c r="C5" s="144">
        <f>ASG_Total!C5</f>
        <v>2008</v>
      </c>
      <c r="D5" s="144">
        <f>ASG_Total!D5</f>
        <v>2008</v>
      </c>
      <c r="E5" s="144">
        <f>ASG_Total!E5</f>
        <v>2008</v>
      </c>
      <c r="F5" s="144">
        <f>ASG_Total!F5</f>
        <v>2008</v>
      </c>
      <c r="G5" s="144">
        <f>ASG_Total!G5</f>
        <v>2008</v>
      </c>
      <c r="H5" s="144">
        <f>Info!$C$31</f>
        <v>2008</v>
      </c>
      <c r="I5" s="92"/>
    </row>
    <row r="6" spans="1:10" s="39" customFormat="1" ht="11.25" customHeight="1">
      <c r="A6" s="69"/>
      <c r="B6" s="93" t="s">
        <v>46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49</v>
      </c>
      <c r="C7" s="130">
        <f>ASG_Total!C7/ASG_pro_Einwohner!$I7*1000</f>
        <v>25388.403689907085</v>
      </c>
      <c r="D7" s="130">
        <f>ASG_Total!D7/ASG_pro_Einwohner!$I7*1000</f>
        <v>1189.8947087160138</v>
      </c>
      <c r="E7" s="130">
        <f>ASG_Total!E7/ASG_pro_Einwohner!$I7*1000</f>
        <v>1740.805055252863</v>
      </c>
      <c r="F7" s="130">
        <f>ASG_Total!F7/ASG_pro_Einwohner!$I7*1000</f>
        <v>6973.4715794919057</v>
      </c>
      <c r="G7" s="130">
        <f>ASG_Total!G7/ASG_pro_Einwohner!$I7*1000</f>
        <v>-461.84106163179803</v>
      </c>
      <c r="H7" s="130">
        <f>ASG_Total!H7/ASG_pro_Einwohner!$I7*1000</f>
        <v>34830.733971736066</v>
      </c>
      <c r="I7" s="151">
        <v>1347351</v>
      </c>
      <c r="J7" s="147"/>
    </row>
    <row r="8" spans="1:10">
      <c r="B8" s="48" t="s">
        <v>50</v>
      </c>
      <c r="C8" s="133">
        <f>ASG_Total!C8/ASG_pro_Einwohner!$I8*1000</f>
        <v>15478.269653629062</v>
      </c>
      <c r="D8" s="133">
        <f>ASG_Total!D8/ASG_pro_Einwohner!$I8*1000</f>
        <v>581.50056661186272</v>
      </c>
      <c r="E8" s="133">
        <f>ASG_Total!E8/ASG_pro_Einwohner!$I8*1000</f>
        <v>1130.3739553351097</v>
      </c>
      <c r="F8" s="133">
        <f>ASG_Total!F8/ASG_pro_Einwohner!$I8*1000</f>
        <v>4759.5570418770549</v>
      </c>
      <c r="G8" s="133">
        <f>ASG_Total!G8/ASG_pro_Einwohner!$I8*1000</f>
        <v>-364.98822962734124</v>
      </c>
      <c r="H8" s="133">
        <f>ASG_Total!H8/ASG_pro_Einwohner!$I8*1000</f>
        <v>21584.712987825755</v>
      </c>
      <c r="I8" s="152">
        <v>974591</v>
      </c>
      <c r="J8" s="147"/>
    </row>
    <row r="9" spans="1:10">
      <c r="B9" s="51" t="s">
        <v>51</v>
      </c>
      <c r="C9" s="136">
        <f>ASG_Total!C9/ASG_pro_Einwohner!$I9*1000</f>
        <v>16554.42396124719</v>
      </c>
      <c r="D9" s="136">
        <f>ASG_Total!D9/ASG_pro_Einwohner!$I9*1000</f>
        <v>644.69158727498666</v>
      </c>
      <c r="E9" s="136">
        <f>ASG_Total!E9/ASG_pro_Einwohner!$I9*1000</f>
        <v>1115.9950106943577</v>
      </c>
      <c r="F9" s="136">
        <f>ASG_Total!F9/ASG_pro_Einwohner!$I9*1000</f>
        <v>4773.0731620386168</v>
      </c>
      <c r="G9" s="136">
        <f>ASG_Total!G9/ASG_pro_Einwohner!$I9*1000</f>
        <v>-6.0050145947010272</v>
      </c>
      <c r="H9" s="136">
        <f>ASG_Total!H9/ASG_pro_Einwohner!$I9*1000</f>
        <v>23082.178706660445</v>
      </c>
      <c r="I9" s="153">
        <v>366425</v>
      </c>
      <c r="J9" s="147"/>
    </row>
    <row r="10" spans="1:10">
      <c r="B10" s="48" t="s">
        <v>52</v>
      </c>
      <c r="C10" s="133">
        <f>ASG_Total!C10/ASG_pro_Einwohner!$I10*1000</f>
        <v>12340.640152389748</v>
      </c>
      <c r="D10" s="133">
        <f>ASG_Total!D10/ASG_pro_Einwohner!$I10*1000</f>
        <v>713.0390829701571</v>
      </c>
      <c r="E10" s="133">
        <f>ASG_Total!E10/ASG_pro_Einwohner!$I10*1000</f>
        <v>890.20815723851308</v>
      </c>
      <c r="F10" s="133">
        <f>ASG_Total!F10/ASG_pro_Einwohner!$I10*1000</f>
        <v>3705.9283623874394</v>
      </c>
      <c r="G10" s="133">
        <f>ASG_Total!G10/ASG_pro_Einwohner!$I10*1000</f>
        <v>225.09727636153517</v>
      </c>
      <c r="H10" s="133">
        <f>ASG_Total!H10/ASG_pro_Einwohner!$I10*1000</f>
        <v>17874.913031347391</v>
      </c>
      <c r="I10" s="152">
        <v>34648</v>
      </c>
      <c r="J10" s="147"/>
    </row>
    <row r="11" spans="1:10">
      <c r="B11" s="51" t="s">
        <v>53</v>
      </c>
      <c r="C11" s="136">
        <f>ASG_Total!C11/ASG_pro_Einwohner!$I11*1000</f>
        <v>35167.19705983821</v>
      </c>
      <c r="D11" s="136">
        <f>ASG_Total!D11/ASG_pro_Einwohner!$I11*1000</f>
        <v>795.38191528993968</v>
      </c>
      <c r="E11" s="136">
        <f>ASG_Total!E11/ASG_pro_Einwohner!$I11*1000</f>
        <v>3435.0739047404477</v>
      </c>
      <c r="F11" s="136">
        <f>ASG_Total!F11/ASG_pro_Einwohner!$I11*1000</f>
        <v>6673.0328282863848</v>
      </c>
      <c r="G11" s="136">
        <f>ASG_Total!G11/ASG_pro_Einwohner!$I11*1000</f>
        <v>-16.893998277988882</v>
      </c>
      <c r="H11" s="136">
        <f>ASG_Total!H11/ASG_pro_Einwohner!$I11*1000</f>
        <v>46053.79170987699</v>
      </c>
      <c r="I11" s="153">
        <v>142033</v>
      </c>
      <c r="J11" s="147"/>
    </row>
    <row r="12" spans="1:10">
      <c r="B12" s="48" t="s">
        <v>54</v>
      </c>
      <c r="C12" s="133">
        <f>ASG_Total!C12/ASG_pro_Einwohner!$I12*1000</f>
        <v>17360.219117087036</v>
      </c>
      <c r="D12" s="133">
        <f>ASG_Total!D12/ASG_pro_Einwohner!$I12*1000</f>
        <v>722.46865262764743</v>
      </c>
      <c r="E12" s="133">
        <f>ASG_Total!E12/ASG_pro_Einwohner!$I12*1000</f>
        <v>1450.9423806427044</v>
      </c>
      <c r="F12" s="133">
        <f>ASG_Total!F12/ASG_pro_Einwohner!$I12*1000</f>
        <v>4697.5038345490238</v>
      </c>
      <c r="G12" s="133">
        <f>ASG_Total!G12/ASG_pro_Einwohner!$I12*1000</f>
        <v>164.96300426011831</v>
      </c>
      <c r="H12" s="133">
        <f>ASG_Total!H12/ASG_pro_Einwohner!$I12*1000</f>
        <v>24396.096989166526</v>
      </c>
      <c r="I12" s="152">
        <v>34137</v>
      </c>
      <c r="J12" s="147"/>
    </row>
    <row r="13" spans="1:10">
      <c r="B13" s="51" t="s">
        <v>55</v>
      </c>
      <c r="C13" s="136">
        <f>ASG_Total!C13/ASG_pro_Einwohner!$I13*1000</f>
        <v>28715.666574800187</v>
      </c>
      <c r="D13" s="136">
        <f>ASG_Total!D13/ASG_pro_Einwohner!$I13*1000</f>
        <v>555.69933605654796</v>
      </c>
      <c r="E13" s="136">
        <f>ASG_Total!E13/ASG_pro_Einwohner!$I13*1000</f>
        <v>3965.4937623330748</v>
      </c>
      <c r="F13" s="136">
        <f>ASG_Total!F13/ASG_pro_Einwohner!$I13*1000</f>
        <v>5143.8178413048381</v>
      </c>
      <c r="G13" s="136">
        <f>ASG_Total!G13/ASG_pro_Einwohner!$I13*1000</f>
        <v>64.593158366180361</v>
      </c>
      <c r="H13" s="136">
        <f>ASG_Total!H13/ASG_pro_Einwohner!$I13*1000</f>
        <v>38445.270672860825</v>
      </c>
      <c r="I13" s="153">
        <v>39913</v>
      </c>
      <c r="J13" s="147"/>
    </row>
    <row r="14" spans="1:10">
      <c r="B14" s="48" t="s">
        <v>56</v>
      </c>
      <c r="C14" s="133">
        <f>ASG_Total!C14/ASG_pro_Einwohner!$I14*1000</f>
        <v>14109.642342460371</v>
      </c>
      <c r="D14" s="133">
        <f>ASG_Total!D14/ASG_pro_Einwohner!$I14*1000</f>
        <v>674.13062812262547</v>
      </c>
      <c r="E14" s="133">
        <f>ASG_Total!E14/ASG_pro_Einwohner!$I14*1000</f>
        <v>1170.5920802829819</v>
      </c>
      <c r="F14" s="133">
        <f>ASG_Total!F14/ASG_pro_Einwohner!$I14*1000</f>
        <v>3607.1680020961617</v>
      </c>
      <c r="G14" s="133">
        <f>ASG_Total!G14/ASG_pro_Einwohner!$I14*1000</f>
        <v>214.76766472659332</v>
      </c>
      <c r="H14" s="133">
        <f>ASG_Total!H14/ASG_pro_Einwohner!$I14*1000</f>
        <v>19776.300717688733</v>
      </c>
      <c r="I14" s="152">
        <v>38165</v>
      </c>
      <c r="J14" s="147"/>
    </row>
    <row r="15" spans="1:10">
      <c r="B15" s="51" t="s">
        <v>57</v>
      </c>
      <c r="C15" s="136">
        <f>ASG_Total!C15/ASG_pro_Einwohner!$I15*1000</f>
        <v>41589.881329830605</v>
      </c>
      <c r="D15" s="136">
        <f>ASG_Total!D15/ASG_pro_Einwohner!$I15*1000</f>
        <v>1850.2820745963131</v>
      </c>
      <c r="E15" s="136">
        <f>ASG_Total!E15/ASG_pro_Einwohner!$I15*1000</f>
        <v>2871.4764734486816</v>
      </c>
      <c r="F15" s="136">
        <f>ASG_Total!F15/ASG_pro_Einwohner!$I15*1000</f>
        <v>28886.348075912672</v>
      </c>
      <c r="G15" s="136">
        <f>ASG_Total!G15/ASG_pro_Einwohner!$I15*1000</f>
        <v>71.631767452026779</v>
      </c>
      <c r="H15" s="136">
        <f>ASG_Total!H15/ASG_pro_Einwohner!$I15*1000</f>
        <v>75269.619721240291</v>
      </c>
      <c r="I15" s="153">
        <v>110390</v>
      </c>
      <c r="J15" s="147"/>
    </row>
    <row r="16" spans="1:10">
      <c r="B16" s="48" t="s">
        <v>58</v>
      </c>
      <c r="C16" s="133">
        <f>ASG_Total!C16/ASG_pro_Einwohner!$I16*1000</f>
        <v>15109.227020793809</v>
      </c>
      <c r="D16" s="133">
        <f>ASG_Total!D16/ASG_pro_Einwohner!$I16*1000</f>
        <v>645.13375715991515</v>
      </c>
      <c r="E16" s="133">
        <f>ASG_Total!E16/ASG_pro_Einwohner!$I16*1000</f>
        <v>686.84044813450885</v>
      </c>
      <c r="F16" s="133">
        <f>ASG_Total!F16/ASG_pro_Einwohner!$I16*1000</f>
        <v>5607.2666841498349</v>
      </c>
      <c r="G16" s="133">
        <f>ASG_Total!G16/ASG_pro_Einwohner!$I16*1000</f>
        <v>24.011120269761101</v>
      </c>
      <c r="H16" s="133">
        <f>ASG_Total!H16/ASG_pro_Einwohner!$I16*1000</f>
        <v>22072.479030507828</v>
      </c>
      <c r="I16" s="152">
        <v>268830</v>
      </c>
      <c r="J16" s="147"/>
    </row>
    <row r="17" spans="2:10">
      <c r="B17" s="51" t="s">
        <v>59</v>
      </c>
      <c r="C17" s="136">
        <f>ASG_Total!C17/ASG_pro_Einwohner!$I17*1000</f>
        <v>17113.218404565228</v>
      </c>
      <c r="D17" s="136">
        <f>ASG_Total!D17/ASG_pro_Einwohner!$I17*1000</f>
        <v>589.19542356095621</v>
      </c>
      <c r="E17" s="136">
        <f>ASG_Total!E17/ASG_pro_Einwohner!$I17*1000</f>
        <v>654.54674216848241</v>
      </c>
      <c r="F17" s="136">
        <f>ASG_Total!F17/ASG_pro_Einwohner!$I17*1000</f>
        <v>4923.9985965122305</v>
      </c>
      <c r="G17" s="136">
        <f>ASG_Total!G17/ASG_pro_Einwohner!$I17*1000</f>
        <v>158.67541609649916</v>
      </c>
      <c r="H17" s="136">
        <f>ASG_Total!H17/ASG_pro_Einwohner!$I17*1000</f>
        <v>23439.6345829034</v>
      </c>
      <c r="I17" s="153">
        <v>250590</v>
      </c>
      <c r="J17" s="147"/>
    </row>
    <row r="18" spans="2:10">
      <c r="B18" s="48" t="s">
        <v>60</v>
      </c>
      <c r="C18" s="133">
        <f>ASG_Total!C18/ASG_pro_Einwohner!$I18*1000</f>
        <v>22788.021896699229</v>
      </c>
      <c r="D18" s="133">
        <f>ASG_Total!D18/ASG_pro_Einwohner!$I18*1000</f>
        <v>3150.2365985299557</v>
      </c>
      <c r="E18" s="133">
        <f>ASG_Total!E18/ASG_pro_Einwohner!$I18*1000</f>
        <v>1767.4046586854633</v>
      </c>
      <c r="F18" s="133">
        <f>ASG_Total!F18/ASG_pro_Einwohner!$I18*1000</f>
        <v>15837.131322461961</v>
      </c>
      <c r="G18" s="133">
        <f>ASG_Total!G18/ASG_pro_Einwohner!$I18*1000</f>
        <v>211.93946395427997</v>
      </c>
      <c r="H18" s="133">
        <f>ASG_Total!H18/ASG_pro_Einwohner!$I18*1000</f>
        <v>43754.73394033088</v>
      </c>
      <c r="I18" s="152">
        <v>190531</v>
      </c>
      <c r="J18" s="147"/>
    </row>
    <row r="19" spans="2:10">
      <c r="B19" s="51" t="s">
        <v>61</v>
      </c>
      <c r="C19" s="136">
        <f>ASG_Total!C19/ASG_pro_Einwohner!$I19*1000</f>
        <v>23192.692637669967</v>
      </c>
      <c r="D19" s="136">
        <f>ASG_Total!D19/ASG_pro_Einwohner!$I19*1000</f>
        <v>1254.8924009646239</v>
      </c>
      <c r="E19" s="136">
        <f>ASG_Total!E19/ASG_pro_Einwohner!$I19*1000</f>
        <v>982.52625232405683</v>
      </c>
      <c r="F19" s="136">
        <f>ASG_Total!F19/ASG_pro_Einwohner!$I19*1000</f>
        <v>4495.3858361590947</v>
      </c>
      <c r="G19" s="136">
        <f>ASG_Total!G19/ASG_pro_Einwohner!$I19*1000</f>
        <v>-20.818644868883613</v>
      </c>
      <c r="H19" s="136">
        <f>ASG_Total!H19/ASG_pro_Einwohner!$I19*1000</f>
        <v>29904.678482248855</v>
      </c>
      <c r="I19" s="153">
        <v>269249</v>
      </c>
      <c r="J19" s="147"/>
    </row>
    <row r="20" spans="2:10">
      <c r="B20" s="48" t="s">
        <v>62</v>
      </c>
      <c r="C20" s="133">
        <f>ASG_Total!C20/ASG_pro_Einwohner!$I20*1000</f>
        <v>16357.405556666003</v>
      </c>
      <c r="D20" s="133">
        <f>ASG_Total!D20/ASG_pro_Einwohner!$I20*1000</f>
        <v>1762.3097230831768</v>
      </c>
      <c r="E20" s="133">
        <f>ASG_Total!E20/ASG_pro_Einwohner!$I20*1000</f>
        <v>1044.1934239989339</v>
      </c>
      <c r="F20" s="133">
        <f>ASG_Total!F20/ASG_pro_Einwohner!$I20*1000</f>
        <v>12122.665482044107</v>
      </c>
      <c r="G20" s="133">
        <f>ASG_Total!G20/ASG_pro_Einwohner!$I20*1000</f>
        <v>132.3249976987756</v>
      </c>
      <c r="H20" s="133">
        <f>ASG_Total!H20/ASG_pro_Einwohner!$I20*1000</f>
        <v>31418.899183490998</v>
      </c>
      <c r="I20" s="152">
        <v>75045</v>
      </c>
      <c r="J20" s="147"/>
    </row>
    <row r="21" spans="2:10">
      <c r="B21" s="51" t="s">
        <v>63</v>
      </c>
      <c r="C21" s="136">
        <f>ASG_Total!C21/ASG_pro_Einwohner!$I21*1000</f>
        <v>17168.394995906088</v>
      </c>
      <c r="D21" s="136">
        <f>ASG_Total!D21/ASG_pro_Einwohner!$I21*1000</f>
        <v>706.0830512228689</v>
      </c>
      <c r="E21" s="136">
        <f>ASG_Total!E21/ASG_pro_Einwohner!$I21*1000</f>
        <v>1591.4053943675381</v>
      </c>
      <c r="F21" s="136">
        <f>ASG_Total!F21/ASG_pro_Einwohner!$I21*1000</f>
        <v>5367.0659329360014</v>
      </c>
      <c r="G21" s="136">
        <f>ASG_Total!G21/ASG_pro_Einwohner!$I21*1000</f>
        <v>-3.920221871166742</v>
      </c>
      <c r="H21" s="136">
        <f>ASG_Total!H21/ASG_pro_Einwohner!$I21*1000</f>
        <v>24829.029152561325</v>
      </c>
      <c r="I21" s="153">
        <v>52517</v>
      </c>
      <c r="J21" s="147"/>
    </row>
    <row r="22" spans="2:10">
      <c r="B22" s="48" t="s">
        <v>64</v>
      </c>
      <c r="C22" s="133">
        <f>ASG_Total!C22/ASG_pro_Einwohner!$I22*1000</f>
        <v>17955.133029642835</v>
      </c>
      <c r="D22" s="133">
        <f>ASG_Total!D22/ASG_pro_Einwohner!$I22*1000</f>
        <v>544.59825047571462</v>
      </c>
      <c r="E22" s="133">
        <f>ASG_Total!E22/ASG_pro_Einwohner!$I22*1000</f>
        <v>1784.3238587178982</v>
      </c>
      <c r="F22" s="133">
        <f>ASG_Total!F22/ASG_pro_Einwohner!$I22*1000</f>
        <v>5407.7411896745225</v>
      </c>
      <c r="G22" s="133">
        <f>ASG_Total!G22/ASG_pro_Einwohner!$I22*1000</f>
        <v>85.696184448235641</v>
      </c>
      <c r="H22" s="133">
        <f>ASG_Total!H22/ASG_pro_Einwohner!$I22*1000</f>
        <v>25777.492512959201</v>
      </c>
      <c r="I22" s="152">
        <v>15147</v>
      </c>
      <c r="J22" s="147"/>
    </row>
    <row r="23" spans="2:10">
      <c r="B23" s="51" t="s">
        <v>65</v>
      </c>
      <c r="C23" s="136">
        <f>ASG_Total!C23/ASG_pro_Einwohner!$I23*1000</f>
        <v>15449.320812813121</v>
      </c>
      <c r="D23" s="136">
        <f>ASG_Total!D23/ASG_pro_Einwohner!$I23*1000</f>
        <v>944.55351712371657</v>
      </c>
      <c r="E23" s="136">
        <f>ASG_Total!E23/ASG_pro_Einwohner!$I23*1000</f>
        <v>1259.0919285173561</v>
      </c>
      <c r="F23" s="136">
        <f>ASG_Total!F23/ASG_pro_Einwohner!$I23*1000</f>
        <v>6075.6210701132122</v>
      </c>
      <c r="G23" s="136">
        <f>ASG_Total!G23/ASG_pro_Einwohner!$I23*1000</f>
        <v>229.66246310177399</v>
      </c>
      <c r="H23" s="136">
        <f>ASG_Total!H23/ASG_pro_Einwohner!$I23*1000</f>
        <v>23958.249791669179</v>
      </c>
      <c r="I23" s="153">
        <v>470268</v>
      </c>
      <c r="J23" s="147"/>
    </row>
    <row r="24" spans="2:10">
      <c r="B24" s="48" t="s">
        <v>66</v>
      </c>
      <c r="C24" s="133">
        <f>ASG_Total!C24/ASG_pro_Einwohner!$I24*1000</f>
        <v>16361.796047348926</v>
      </c>
      <c r="D24" s="133">
        <f>ASG_Total!D24/ASG_pro_Einwohner!$I24*1000</f>
        <v>1742.9826033549562</v>
      </c>
      <c r="E24" s="133">
        <f>ASG_Total!E24/ASG_pro_Einwohner!$I24*1000</f>
        <v>1677.7990695573344</v>
      </c>
      <c r="F24" s="133">
        <f>ASG_Total!F24/ASG_pro_Einwohner!$I24*1000</f>
        <v>5139.3829512782659</v>
      </c>
      <c r="G24" s="133">
        <f>ASG_Total!G24/ASG_pro_Einwohner!$I24*1000</f>
        <v>1123.9717104521994</v>
      </c>
      <c r="H24" s="133">
        <f>ASG_Total!H24/ASG_pro_Einwohner!$I24*1000</f>
        <v>26045.932381991679</v>
      </c>
      <c r="I24" s="152">
        <v>193035</v>
      </c>
      <c r="J24" s="147"/>
    </row>
    <row r="25" spans="2:10">
      <c r="B25" s="51" t="s">
        <v>67</v>
      </c>
      <c r="C25" s="136">
        <f>ASG_Total!C25/ASG_pro_Einwohner!$I25*1000</f>
        <v>18790.877507145029</v>
      </c>
      <c r="D25" s="136">
        <f>ASG_Total!D25/ASG_pro_Einwohner!$I25*1000</f>
        <v>805.32771080506097</v>
      </c>
      <c r="E25" s="136">
        <f>ASG_Total!E25/ASG_pro_Einwohner!$I25*1000</f>
        <v>1170.8860091476856</v>
      </c>
      <c r="F25" s="136">
        <f>ASG_Total!F25/ASG_pro_Einwohner!$I25*1000</f>
        <v>5475.7699394523297</v>
      </c>
      <c r="G25" s="136">
        <f>ASG_Total!G25/ASG_pro_Einwohner!$I25*1000</f>
        <v>83.605919836105741</v>
      </c>
      <c r="H25" s="136">
        <f>ASG_Total!H25/ASG_pro_Einwohner!$I25*1000</f>
        <v>26326.467086386208</v>
      </c>
      <c r="I25" s="153">
        <v>587471</v>
      </c>
      <c r="J25" s="147"/>
    </row>
    <row r="26" spans="2:10">
      <c r="B26" s="48" t="s">
        <v>68</v>
      </c>
      <c r="C26" s="133">
        <f>ASG_Total!C26/ASG_pro_Einwohner!$I26*1000</f>
        <v>16443.00869290606</v>
      </c>
      <c r="D26" s="133">
        <f>ASG_Total!D26/ASG_pro_Einwohner!$I26*1000</f>
        <v>884.74867218017823</v>
      </c>
      <c r="E26" s="133">
        <f>ASG_Total!E26/ASG_pro_Einwohner!$I26*1000</f>
        <v>1210.4717405757597</v>
      </c>
      <c r="F26" s="133">
        <f>ASG_Total!F26/ASG_pro_Einwohner!$I26*1000</f>
        <v>4917.1689777109241</v>
      </c>
      <c r="G26" s="133">
        <f>ASG_Total!G26/ASG_pro_Einwohner!$I26*1000</f>
        <v>20.98961840956116</v>
      </c>
      <c r="H26" s="133">
        <f>ASG_Total!H26/ASG_pro_Einwohner!$I26*1000</f>
        <v>23476.387701782482</v>
      </c>
      <c r="I26" s="152">
        <v>240656</v>
      </c>
      <c r="J26" s="147"/>
    </row>
    <row r="27" spans="2:10">
      <c r="B27" s="51" t="s">
        <v>69</v>
      </c>
      <c r="C27" s="136">
        <f>ASG_Total!C27/ASG_pro_Einwohner!$I27*1000</f>
        <v>18149.299155609169</v>
      </c>
      <c r="D27" s="136">
        <f>ASG_Total!D27/ASG_pro_Einwohner!$I27*1000</f>
        <v>2185.5617136715318</v>
      </c>
      <c r="E27" s="136">
        <f>ASG_Total!E27/ASG_pro_Einwohner!$I27*1000</f>
        <v>1088.7552753679131</v>
      </c>
      <c r="F27" s="136">
        <f>ASG_Total!F27/ASG_pro_Einwohner!$I27*1000</f>
        <v>8096.4074191797336</v>
      </c>
      <c r="G27" s="136">
        <f>ASG_Total!G27/ASG_pro_Einwohner!$I27*1000</f>
        <v>606.34258123259212</v>
      </c>
      <c r="H27" s="136">
        <f>ASG_Total!H27/ASG_pro_Einwohner!$I27*1000</f>
        <v>30126.366145060943</v>
      </c>
      <c r="I27" s="153">
        <v>331600</v>
      </c>
      <c r="J27" s="147"/>
    </row>
    <row r="28" spans="2:10">
      <c r="B28" s="48" t="s">
        <v>70</v>
      </c>
      <c r="C28" s="133">
        <f>ASG_Total!C28/ASG_pro_Einwohner!$I28*1000</f>
        <v>21358.847250568124</v>
      </c>
      <c r="D28" s="133">
        <f>ASG_Total!D28/ASG_pro_Einwohner!$I28*1000</f>
        <v>1428.6720093381809</v>
      </c>
      <c r="E28" s="133">
        <f>ASG_Total!E28/ASG_pro_Einwohner!$I28*1000</f>
        <v>1190.5025605396095</v>
      </c>
      <c r="F28" s="133">
        <f>ASG_Total!F28/ASG_pro_Einwohner!$I28*1000</f>
        <v>8403.9425796459545</v>
      </c>
      <c r="G28" s="133">
        <f>ASG_Total!G28/ASG_pro_Einwohner!$I28*1000</f>
        <v>232.79145411932302</v>
      </c>
      <c r="H28" s="133">
        <f>ASG_Total!H28/ASG_pro_Einwohner!$I28*1000</f>
        <v>32614.755854211191</v>
      </c>
      <c r="I28" s="152">
        <v>690870</v>
      </c>
      <c r="J28" s="147"/>
    </row>
    <row r="29" spans="2:10">
      <c r="B29" s="51" t="s">
        <v>71</v>
      </c>
      <c r="C29" s="136">
        <f>ASG_Total!C29/ASG_pro_Einwohner!$I29*1000</f>
        <v>14863.300171070774</v>
      </c>
      <c r="D29" s="136">
        <f>ASG_Total!D29/ASG_pro_Einwohner!$I29*1000</f>
        <v>1116.6542648836153</v>
      </c>
      <c r="E29" s="136">
        <f>ASG_Total!E29/ASG_pro_Einwohner!$I29*1000</f>
        <v>970.06837508013746</v>
      </c>
      <c r="F29" s="136">
        <f>ASG_Total!F29/ASG_pro_Einwohner!$I29*1000</f>
        <v>3438.4635273796275</v>
      </c>
      <c r="G29" s="136">
        <f>ASG_Total!G29/ASG_pro_Einwohner!$I29*1000</f>
        <v>592.21081180585475</v>
      </c>
      <c r="H29" s="136">
        <f>ASG_Total!H29/ASG_pro_Einwohner!$I29*1000</f>
        <v>20980.69715022001</v>
      </c>
      <c r="I29" s="153">
        <v>301045</v>
      </c>
      <c r="J29" s="147"/>
    </row>
    <row r="30" spans="2:10">
      <c r="B30" s="48" t="s">
        <v>72</v>
      </c>
      <c r="C30" s="133">
        <f>ASG_Total!C30/ASG_pro_Einwohner!$I30*1000</f>
        <v>16067.895029077412</v>
      </c>
      <c r="D30" s="133">
        <f>ASG_Total!D30/ASG_pro_Einwohner!$I30*1000</f>
        <v>1125.3861228236829</v>
      </c>
      <c r="E30" s="133">
        <f>ASG_Total!E30/ASG_pro_Einwohner!$I30*1000</f>
        <v>717.61785838276978</v>
      </c>
      <c r="F30" s="133">
        <f>ASG_Total!F30/ASG_pro_Einwohner!$I30*1000</f>
        <v>11437.181259534176</v>
      </c>
      <c r="G30" s="133">
        <f>ASG_Total!G30/ASG_pro_Einwohner!$I30*1000</f>
        <v>32.019145256140952</v>
      </c>
      <c r="H30" s="133">
        <f>ASG_Total!H30/ASG_pro_Einwohner!$I30*1000</f>
        <v>29380.099415074183</v>
      </c>
      <c r="I30" s="152">
        <v>171095</v>
      </c>
      <c r="J30" s="147"/>
    </row>
    <row r="31" spans="2:10">
      <c r="B31" s="51" t="s">
        <v>73</v>
      </c>
      <c r="C31" s="136">
        <f>ASG_Total!C31/ASG_pro_Einwohner!$I31*1000</f>
        <v>27013.663506780293</v>
      </c>
      <c r="D31" s="136">
        <f>ASG_Total!D31/ASG_pro_Einwohner!$I31*1000</f>
        <v>4269.3819549157297</v>
      </c>
      <c r="E31" s="136">
        <f>ASG_Total!E31/ASG_pro_Einwohner!$I31*1000</f>
        <v>1371.295623229975</v>
      </c>
      <c r="F31" s="136">
        <f>ASG_Total!F31/ASG_pro_Einwohner!$I31*1000</f>
        <v>12233.697002172468</v>
      </c>
      <c r="G31" s="136">
        <f>ASG_Total!G31/ASG_pro_Einwohner!$I31*1000</f>
        <v>81.80969927006258</v>
      </c>
      <c r="H31" s="136">
        <f>ASG_Total!H31/ASG_pro_Einwohner!$I31*1000</f>
        <v>44969.847786368533</v>
      </c>
      <c r="I31" s="153">
        <v>446957</v>
      </c>
      <c r="J31" s="147"/>
    </row>
    <row r="32" spans="2:10">
      <c r="B32" s="48" t="s">
        <v>74</v>
      </c>
      <c r="C32" s="133">
        <f>ASG_Total!C32/ASG_pro_Einwohner!$I32*1000</f>
        <v>12870.410382936481</v>
      </c>
      <c r="D32" s="133">
        <f>ASG_Total!D32/ASG_pro_Einwohner!$I32*1000</f>
        <v>1109.2340470793758</v>
      </c>
      <c r="E32" s="133">
        <f>ASG_Total!E32/ASG_pro_Einwohner!$I32*1000</f>
        <v>621.01826357358709</v>
      </c>
      <c r="F32" s="133">
        <f>ASG_Total!F32/ASG_pro_Einwohner!$I32*1000</f>
        <v>4362.7474998905063</v>
      </c>
      <c r="G32" s="133">
        <f>ASG_Total!G32/ASG_pro_Einwohner!$I32*1000</f>
        <v>132.79432406740167</v>
      </c>
      <c r="H32" s="133">
        <f>ASG_Total!H32/ASG_pro_Einwohner!$I32*1000</f>
        <v>19096.20451754735</v>
      </c>
      <c r="I32" s="152">
        <v>68497</v>
      </c>
      <c r="J32" s="147"/>
    </row>
    <row r="33" spans="1:10">
      <c r="A33" s="59"/>
      <c r="B33" s="55" t="s">
        <v>75</v>
      </c>
      <c r="C33" s="56">
        <f>ASG_Total!C33/ASG_pro_Einwohner!$I33*1000</f>
        <v>20147.728482324597</v>
      </c>
      <c r="D33" s="56">
        <f>ASG_Total!D33/ASG_pro_Einwohner!$I33*1000</f>
        <v>1290.1961059627358</v>
      </c>
      <c r="E33" s="56">
        <f>ASG_Total!E33/ASG_pro_Einwohner!$I33*1000</f>
        <v>1326.9399246279215</v>
      </c>
      <c r="F33" s="56">
        <f>ASG_Total!F33/ASG_pro_Einwohner!$I33*1000</f>
        <v>7040.9640050986518</v>
      </c>
      <c r="G33" s="56">
        <f>ASG_Total!G33/ASG_pro_Einwohner!$I33*1000</f>
        <v>14.524835046039989</v>
      </c>
      <c r="H33" s="56">
        <f>ASG_Total!H33/ASG_pro_Einwohner!$I33*1000</f>
        <v>29820.353353059949</v>
      </c>
      <c r="I33" s="57">
        <f>SUM(I7:I32)</f>
        <v>7711056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2008 in Prozent</v>
      </c>
      <c r="B1" s="109"/>
      <c r="C1" s="109"/>
      <c r="D1" s="109"/>
    </row>
    <row r="2" spans="1:10" ht="21.75" customHeight="1">
      <c r="A2" s="154" t="str">
        <f>Info!A4</f>
        <v>Referenzjahr 2013</v>
      </c>
      <c r="B2" s="155"/>
      <c r="C2" s="64"/>
      <c r="D2" s="60"/>
      <c r="E2" s="60"/>
      <c r="H2" s="21" t="str">
        <f>Info!C28</f>
        <v>FA_2013_20120910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6"/>
      <c r="B4" s="36" t="s">
        <v>106</v>
      </c>
      <c r="C4" s="36" t="s">
        <v>107</v>
      </c>
      <c r="D4" s="36" t="s">
        <v>108</v>
      </c>
      <c r="E4" s="36" t="s">
        <v>116</v>
      </c>
      <c r="F4" s="36" t="s">
        <v>117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7" t="s">
        <v>119</v>
      </c>
      <c r="I5" s="158"/>
    </row>
    <row r="6" spans="1:10">
      <c r="A6" s="44" t="s">
        <v>49</v>
      </c>
      <c r="B6" s="159">
        <f>ASG_Total!C7/ASG_Total!$H7</f>
        <v>0.72890808762482284</v>
      </c>
      <c r="C6" s="159">
        <f>ASG_Total!D7/ASG_Total!$H7</f>
        <v>3.4162205989732297E-2</v>
      </c>
      <c r="D6" s="159">
        <f>ASG_Total!E7/ASG_Total!$H7</f>
        <v>4.9978994317646762E-2</v>
      </c>
      <c r="E6" s="159">
        <f>JP!B9/ASG_Total!$H7</f>
        <v>0.1906532409912276</v>
      </c>
      <c r="F6" s="159">
        <f>JP!C9/ASG_Total!$H7</f>
        <v>9.557055614943185E-3</v>
      </c>
      <c r="G6" s="159">
        <f>ASG_Total!G7/ASG_Total!$H7</f>
        <v>-1.325958453837252E-2</v>
      </c>
      <c r="H6" s="160">
        <f t="shared" ref="H6:H32" si="0">SUM(B6:G6)</f>
        <v>1.0000000000000002</v>
      </c>
      <c r="I6" s="161" t="s">
        <v>49</v>
      </c>
      <c r="J6" s="147"/>
    </row>
    <row r="7" spans="1:10">
      <c r="A7" s="48" t="s">
        <v>50</v>
      </c>
      <c r="B7" s="162">
        <f>ASG_Total!C8/ASG_Total!$H8</f>
        <v>0.71709406849000701</v>
      </c>
      <c r="C7" s="162">
        <f>ASG_Total!D8/ASG_Total!$H8</f>
        <v>2.6940389105004164E-2</v>
      </c>
      <c r="D7" s="162">
        <f>ASG_Total!E8/ASG_Total!$H8</f>
        <v>5.2369190916398342E-2</v>
      </c>
      <c r="E7" s="162">
        <f>JP!B10/ASG_Total!$H8</f>
        <v>0.21050801916201758</v>
      </c>
      <c r="F7" s="162">
        <f>JP!C10/ASG_Total!$H8</f>
        <v>9.9979029950918417E-3</v>
      </c>
      <c r="G7" s="162">
        <f>ASG_Total!G8/ASG_Total!$H8</f>
        <v>-1.6909570668519083E-2</v>
      </c>
      <c r="H7" s="163">
        <f t="shared" si="0"/>
        <v>0.99999999999999989</v>
      </c>
      <c r="I7" s="164" t="s">
        <v>50</v>
      </c>
      <c r="J7" s="147"/>
    </row>
    <row r="8" spans="1:10">
      <c r="A8" s="51" t="s">
        <v>51</v>
      </c>
      <c r="B8" s="165">
        <f>ASG_Total!C9/ASG_Total!$H9</f>
        <v>0.71719503482010338</v>
      </c>
      <c r="C8" s="165">
        <f>ASG_Total!D9/ASG_Total!$H9</f>
        <v>2.7930274497396494E-2</v>
      </c>
      <c r="D8" s="165">
        <f>ASG_Total!E9/ASG_Total!$H9</f>
        <v>4.8348772656037591E-2</v>
      </c>
      <c r="E8" s="165">
        <f>JP!B11/ASG_Total!$H9</f>
        <v>0.19184742432641136</v>
      </c>
      <c r="F8" s="165">
        <f>JP!C11/ASG_Total!$H9</f>
        <v>1.4938651749731685E-2</v>
      </c>
      <c r="G8" s="165">
        <f>ASG_Total!G9/ASG_Total!$H9</f>
        <v>-2.6015804968047748E-4</v>
      </c>
      <c r="H8" s="166">
        <f t="shared" si="0"/>
        <v>0.99999999999999989</v>
      </c>
      <c r="I8" s="167" t="s">
        <v>51</v>
      </c>
      <c r="J8" s="147"/>
    </row>
    <row r="9" spans="1:10">
      <c r="A9" s="48" t="s">
        <v>52</v>
      </c>
      <c r="B9" s="162">
        <f>ASG_Total!C10/ASG_Total!$H10</f>
        <v>0.69038882207414709</v>
      </c>
      <c r="C9" s="162">
        <f>ASG_Total!D10/ASG_Total!$H10</f>
        <v>3.9890492430351643E-2</v>
      </c>
      <c r="D9" s="162">
        <f>ASG_Total!E10/ASG_Total!$H10</f>
        <v>4.9802097256492789E-2</v>
      </c>
      <c r="E9" s="162">
        <f>JP!B12/ASG_Total!$H10</f>
        <v>0.20607834714732953</v>
      </c>
      <c r="F9" s="162">
        <f>JP!C12/ASG_Total!$H10</f>
        <v>1.2473252007440246E-3</v>
      </c>
      <c r="G9" s="162">
        <f>ASG_Total!G10/ASG_Total!$H10</f>
        <v>1.2592915890934971E-2</v>
      </c>
      <c r="H9" s="163">
        <f t="shared" si="0"/>
        <v>1</v>
      </c>
      <c r="I9" s="164" t="s">
        <v>52</v>
      </c>
      <c r="J9" s="147"/>
    </row>
    <row r="10" spans="1:10">
      <c r="A10" s="51" t="s">
        <v>53</v>
      </c>
      <c r="B10" s="165">
        <f>ASG_Total!C11/ASG_Total!$H11</f>
        <v>0.76361132827844935</v>
      </c>
      <c r="C10" s="165">
        <f>ASG_Total!D11/ASG_Total!$H11</f>
        <v>1.7270715086839569E-2</v>
      </c>
      <c r="D10" s="165">
        <f>ASG_Total!E11/ASG_Total!$H11</f>
        <v>7.4588297232510814E-2</v>
      </c>
      <c r="E10" s="165">
        <f>JP!B13/ASG_Total!$H11</f>
        <v>0.11598516303125188</v>
      </c>
      <c r="F10" s="165">
        <f>JP!C13/ASG_Total!$H11</f>
        <v>2.8911328235399741E-2</v>
      </c>
      <c r="G10" s="165">
        <f>ASG_Total!G11/ASG_Total!$H11</f>
        <v>-3.6683186445136257E-4</v>
      </c>
      <c r="H10" s="166">
        <f t="shared" si="0"/>
        <v>0.99999999999999978</v>
      </c>
      <c r="I10" s="167" t="s">
        <v>53</v>
      </c>
      <c r="J10" s="147"/>
    </row>
    <row r="11" spans="1:10">
      <c r="A11" s="48" t="s">
        <v>54</v>
      </c>
      <c r="B11" s="162">
        <f>ASG_Total!C12/ASG_Total!$H12</f>
        <v>0.71159821691134095</v>
      </c>
      <c r="C11" s="162">
        <f>ASG_Total!D12/ASG_Total!$H12</f>
        <v>2.9614108066075943E-2</v>
      </c>
      <c r="D11" s="162">
        <f>ASG_Total!E12/ASG_Total!$H12</f>
        <v>5.9474365153041421E-2</v>
      </c>
      <c r="E11" s="162">
        <f>JP!B14/ASG_Total!$H12</f>
        <v>0.18744885619805263</v>
      </c>
      <c r="F11" s="162">
        <f>JP!C14/ASG_Total!$H12</f>
        <v>5.1025931848148144E-3</v>
      </c>
      <c r="G11" s="162">
        <f>ASG_Total!G12/ASG_Total!$H12</f>
        <v>6.7618604866742727E-3</v>
      </c>
      <c r="H11" s="163">
        <f t="shared" si="0"/>
        <v>0.99999999999999989</v>
      </c>
      <c r="I11" s="164" t="s">
        <v>54</v>
      </c>
      <c r="J11" s="147"/>
    </row>
    <row r="12" spans="1:10">
      <c r="A12" s="51" t="s">
        <v>55</v>
      </c>
      <c r="B12" s="165">
        <f>ASG_Total!C13/ASG_Total!$H13</f>
        <v>0.74692325147475347</v>
      </c>
      <c r="C12" s="165">
        <f>ASG_Total!D13/ASG_Total!$H13</f>
        <v>1.4454296362876843E-2</v>
      </c>
      <c r="D12" s="165">
        <f>ASG_Total!E13/ASG_Total!$H13</f>
        <v>0.10314646490790309</v>
      </c>
      <c r="E12" s="165">
        <f>JP!B15/ASG_Total!$H13</f>
        <v>0.12530169383199355</v>
      </c>
      <c r="F12" s="165">
        <f>JP!C15/ASG_Total!$H13</f>
        <v>8.4941606717945511E-3</v>
      </c>
      <c r="G12" s="165">
        <f>ASG_Total!G13/ASG_Total!$H13</f>
        <v>1.6801327506786882E-3</v>
      </c>
      <c r="H12" s="166">
        <f t="shared" si="0"/>
        <v>1.0000000000000002</v>
      </c>
      <c r="I12" s="167" t="s">
        <v>55</v>
      </c>
      <c r="J12" s="147"/>
    </row>
    <row r="13" spans="1:10">
      <c r="A13" s="48" t="s">
        <v>56</v>
      </c>
      <c r="B13" s="162">
        <f>ASG_Total!C14/ASG_Total!$H14</f>
        <v>0.71346216584581601</v>
      </c>
      <c r="C13" s="162">
        <f>ASG_Total!D14/ASG_Total!$H14</f>
        <v>3.4087802251088109E-2</v>
      </c>
      <c r="D13" s="162">
        <f>ASG_Total!E14/ASG_Total!$H14</f>
        <v>5.9191660614057937E-2</v>
      </c>
      <c r="E13" s="162">
        <f>JP!B16/ASG_Total!$H14</f>
        <v>0.16815713175962868</v>
      </c>
      <c r="F13" s="162">
        <f>JP!C16/ASG_Total!$H14</f>
        <v>1.4241389257487653E-2</v>
      </c>
      <c r="G13" s="162">
        <f>ASG_Total!G14/ASG_Total!$H14</f>
        <v>1.0859850271921498E-2</v>
      </c>
      <c r="H13" s="163">
        <f t="shared" si="0"/>
        <v>0.99999999999999978</v>
      </c>
      <c r="I13" s="164" t="s">
        <v>56</v>
      </c>
      <c r="J13" s="147"/>
    </row>
    <row r="14" spans="1:10">
      <c r="A14" s="51" t="s">
        <v>57</v>
      </c>
      <c r="B14" s="165">
        <f>ASG_Total!C15/ASG_Total!$H15</f>
        <v>0.55254538928000418</v>
      </c>
      <c r="C14" s="165">
        <f>ASG_Total!D15/ASG_Total!$H15</f>
        <v>2.4582056896910068E-2</v>
      </c>
      <c r="D14" s="165">
        <f>ASG_Total!E15/ASG_Total!$H15</f>
        <v>3.8149209257109892E-2</v>
      </c>
      <c r="E14" s="165">
        <f>JP!B17/ASG_Total!$H15</f>
        <v>0.22879430162772496</v>
      </c>
      <c r="F14" s="165">
        <f>JP!C17/ASG_Total!$H15</f>
        <v>0.1549773738888082</v>
      </c>
      <c r="G14" s="165">
        <f>ASG_Total!G15/ASG_Total!$H15</f>
        <v>9.5166904944270702E-4</v>
      </c>
      <c r="H14" s="166">
        <f t="shared" si="0"/>
        <v>0.99999999999999989</v>
      </c>
      <c r="I14" s="167" t="s">
        <v>57</v>
      </c>
      <c r="J14" s="147"/>
    </row>
    <row r="15" spans="1:10">
      <c r="A15" s="48" t="s">
        <v>58</v>
      </c>
      <c r="B15" s="162">
        <f>ASG_Total!C16/ASG_Total!$H16</f>
        <v>0.6845278683880659</v>
      </c>
      <c r="C15" s="162">
        <f>ASG_Total!D16/ASG_Total!$H16</f>
        <v>2.9227970101058123E-2</v>
      </c>
      <c r="D15" s="162">
        <f>ASG_Total!E16/ASG_Total!$H16</f>
        <v>3.1117503710624498E-2</v>
      </c>
      <c r="E15" s="162">
        <f>JP!B18/ASG_Total!$H16</f>
        <v>0.20413863325079029</v>
      </c>
      <c r="F15" s="162">
        <f>JP!C18/ASG_Total!$H16</f>
        <v>4.9900193851487681E-2</v>
      </c>
      <c r="G15" s="162">
        <f>ASG_Total!G16/ASG_Total!$H16</f>
        <v>1.0878306979734242E-3</v>
      </c>
      <c r="H15" s="163">
        <f t="shared" si="0"/>
        <v>1</v>
      </c>
      <c r="I15" s="164" t="s">
        <v>120</v>
      </c>
      <c r="J15" s="147"/>
    </row>
    <row r="16" spans="1:10">
      <c r="A16" s="51" t="s">
        <v>59</v>
      </c>
      <c r="B16" s="165">
        <f>ASG_Total!C17/ASG_Total!$H17</f>
        <v>0.73009749124021817</v>
      </c>
      <c r="C16" s="165">
        <f>ASG_Total!D17/ASG_Total!$H17</f>
        <v>2.513671539874212E-2</v>
      </c>
      <c r="D16" s="165">
        <f>ASG_Total!E17/ASG_Total!$H17</f>
        <v>2.7924784401114396E-2</v>
      </c>
      <c r="E16" s="165">
        <f>JP!B19/ASG_Total!$H17</f>
        <v>0.20558887607953505</v>
      </c>
      <c r="F16" s="165">
        <f>JP!C19/ASG_Total!$H17</f>
        <v>4.482598332601893E-3</v>
      </c>
      <c r="G16" s="165">
        <f>ASG_Total!G17/ASG_Total!$H17</f>
        <v>6.7695345477883518E-3</v>
      </c>
      <c r="H16" s="166">
        <f t="shared" si="0"/>
        <v>0.99999999999999989</v>
      </c>
      <c r="I16" s="167" t="s">
        <v>59</v>
      </c>
      <c r="J16" s="147"/>
    </row>
    <row r="17" spans="1:10">
      <c r="A17" s="48" t="s">
        <v>60</v>
      </c>
      <c r="B17" s="162">
        <f>ASG_Total!C18/ASG_Total!$H18</f>
        <v>0.52081271772274207</v>
      </c>
      <c r="C17" s="162">
        <f>ASG_Total!D18/ASG_Total!$H18</f>
        <v>7.1997617510964423E-2</v>
      </c>
      <c r="D17" s="162">
        <f>ASG_Total!E18/ASG_Total!$H18</f>
        <v>4.0393450022932487E-2</v>
      </c>
      <c r="E17" s="162">
        <f>JP!B20/ASG_Total!$H18</f>
        <v>0.16339980005072832</v>
      </c>
      <c r="F17" s="162">
        <f>JP!C20/ASG_Total!$H18</f>
        <v>0.19855260820889775</v>
      </c>
      <c r="G17" s="162">
        <f>ASG_Total!G18/ASG_Total!$H18</f>
        <v>4.8438064837351231E-3</v>
      </c>
      <c r="H17" s="163">
        <f t="shared" si="0"/>
        <v>1.0000000000000002</v>
      </c>
      <c r="I17" s="164" t="s">
        <v>60</v>
      </c>
      <c r="J17" s="147"/>
    </row>
    <row r="18" spans="1:10">
      <c r="A18" s="51" t="s">
        <v>61</v>
      </c>
      <c r="B18" s="165">
        <f>ASG_Total!C19/ASG_Total!$H19</f>
        <v>0.77555398736144032</v>
      </c>
      <c r="C18" s="165">
        <f>ASG_Total!D19/ASG_Total!$H19</f>
        <v>4.1963079513110853E-2</v>
      </c>
      <c r="D18" s="165">
        <f>ASG_Total!E19/ASG_Total!$H19</f>
        <v>3.2855268880662786E-2</v>
      </c>
      <c r="E18" s="165">
        <f>JP!B21/ASG_Total!$H19</f>
        <v>0.13263939323204557</v>
      </c>
      <c r="F18" s="165">
        <f>JP!C21/ASG_Total!$H19</f>
        <v>1.7684437830960655E-2</v>
      </c>
      <c r="G18" s="165">
        <f>ASG_Total!G19/ASG_Total!$H19</f>
        <v>-6.9616681822014476E-4</v>
      </c>
      <c r="H18" s="166">
        <f t="shared" si="0"/>
        <v>1</v>
      </c>
      <c r="I18" s="167" t="s">
        <v>61</v>
      </c>
      <c r="J18" s="147"/>
    </row>
    <row r="19" spans="1:10">
      <c r="A19" s="48" t="s">
        <v>62</v>
      </c>
      <c r="B19" s="162">
        <f>ASG_Total!C20/ASG_Total!$H20</f>
        <v>0.52062312753659334</v>
      </c>
      <c r="C19" s="162">
        <f>ASG_Total!D20/ASG_Total!$H20</f>
        <v>5.609075330077698E-2</v>
      </c>
      <c r="D19" s="162">
        <f>ASG_Total!E20/ASG_Total!$H20</f>
        <v>3.323456426339734E-2</v>
      </c>
      <c r="E19" s="162">
        <f>JP!B22/ASG_Total!$H20</f>
        <v>0.25101028335004938</v>
      </c>
      <c r="F19" s="162">
        <f>JP!C22/ASG_Total!$H20</f>
        <v>0.13482963456833333</v>
      </c>
      <c r="G19" s="162">
        <f>ASG_Total!G20/ASG_Total!$H20</f>
        <v>4.2116369808495868E-3</v>
      </c>
      <c r="H19" s="163">
        <f t="shared" si="0"/>
        <v>0.99999999999999989</v>
      </c>
      <c r="I19" s="164" t="s">
        <v>62</v>
      </c>
      <c r="J19" s="147"/>
    </row>
    <row r="20" spans="1:10">
      <c r="A20" s="51" t="s">
        <v>63</v>
      </c>
      <c r="B20" s="165">
        <f>ASG_Total!C21/ASG_Total!$H21</f>
        <v>0.69146461146005056</v>
      </c>
      <c r="C20" s="165">
        <f>ASG_Total!D21/ASG_Total!$H21</f>
        <v>2.8437803463210738E-2</v>
      </c>
      <c r="D20" s="165">
        <f>ASG_Total!E21/ASG_Total!$H21</f>
        <v>6.4094547740436769E-2</v>
      </c>
      <c r="E20" s="165">
        <f>JP!B23/ASG_Total!$H21</f>
        <v>0.210065120757195</v>
      </c>
      <c r="F20" s="165">
        <f>JP!C23/ASG_Total!$H21</f>
        <v>6.0958052281990874E-3</v>
      </c>
      <c r="G20" s="165">
        <f>ASG_Total!G21/ASG_Total!$H21</f>
        <v>-1.5788864909211875E-4</v>
      </c>
      <c r="H20" s="166">
        <f t="shared" si="0"/>
        <v>1.0000000000000002</v>
      </c>
      <c r="I20" s="167" t="s">
        <v>63</v>
      </c>
      <c r="J20" s="147"/>
    </row>
    <row r="21" spans="1:10">
      <c r="A21" s="48" t="s">
        <v>64</v>
      </c>
      <c r="B21" s="162">
        <f>ASG_Total!C22/ASG_Total!$H22</f>
        <v>0.69654304120605182</v>
      </c>
      <c r="C21" s="162">
        <f>ASG_Total!D22/ASG_Total!$H22</f>
        <v>2.1126890065118902E-2</v>
      </c>
      <c r="D21" s="162">
        <f>ASG_Total!E22/ASG_Total!$H22</f>
        <v>6.9220226048784972E-2</v>
      </c>
      <c r="E21" s="162">
        <f>JP!B24/ASG_Total!$H22</f>
        <v>0.19941059078221218</v>
      </c>
      <c r="F21" s="162">
        <f>JP!C24/ASG_Total!$H22</f>
        <v>1.0374794159937308E-2</v>
      </c>
      <c r="G21" s="162">
        <f>ASG_Total!G22/ASG_Total!$H22</f>
        <v>3.3244577378949221E-3</v>
      </c>
      <c r="H21" s="163">
        <f t="shared" si="0"/>
        <v>1.0000000000000002</v>
      </c>
      <c r="I21" s="164" t="s">
        <v>64</v>
      </c>
      <c r="J21" s="147"/>
    </row>
    <row r="22" spans="1:10">
      <c r="A22" s="51" t="s">
        <v>65</v>
      </c>
      <c r="B22" s="165">
        <f>ASG_Total!C23/ASG_Total!$H23</f>
        <v>0.64484346507586698</v>
      </c>
      <c r="C22" s="165">
        <f>ASG_Total!D23/ASG_Total!$H23</f>
        <v>3.9424979927046223E-2</v>
      </c>
      <c r="D22" s="165">
        <f>ASG_Total!E23/ASG_Total!$H23</f>
        <v>5.255358548583005E-2</v>
      </c>
      <c r="E22" s="165">
        <f>JP!B25/ASG_Total!$H23</f>
        <v>0.2450947063919845</v>
      </c>
      <c r="F22" s="165">
        <f>JP!C25/ASG_Total!$H23</f>
        <v>8.4973181901217641E-3</v>
      </c>
      <c r="G22" s="165">
        <f>ASG_Total!G23/ASG_Total!$H23</f>
        <v>9.5859449291505767E-3</v>
      </c>
      <c r="H22" s="166">
        <f t="shared" si="0"/>
        <v>1</v>
      </c>
      <c r="I22" s="167" t="s">
        <v>65</v>
      </c>
      <c r="J22" s="147"/>
    </row>
    <row r="23" spans="1:10">
      <c r="A23" s="48" t="s">
        <v>66</v>
      </c>
      <c r="B23" s="162">
        <f>ASG_Total!C24/ASG_Total!$H24</f>
        <v>0.62819006850611248</v>
      </c>
      <c r="C23" s="162">
        <f>ASG_Total!D24/ASG_Total!$H24</f>
        <v>6.691957031110414E-2</v>
      </c>
      <c r="D23" s="162">
        <f>ASG_Total!E24/ASG_Total!$H24</f>
        <v>6.4416932554020423E-2</v>
      </c>
      <c r="E23" s="162">
        <f>JP!B26/ASG_Total!$H24</f>
        <v>0.19014655665255181</v>
      </c>
      <c r="F23" s="162">
        <f>JP!C26/ASG_Total!$H24</f>
        <v>7.1734269788142468E-3</v>
      </c>
      <c r="G23" s="162">
        <f>ASG_Total!G24/ASG_Total!$H24</f>
        <v>4.3153444997396997E-2</v>
      </c>
      <c r="H23" s="163">
        <f t="shared" si="0"/>
        <v>1.0000000000000002</v>
      </c>
      <c r="I23" s="164" t="s">
        <v>66</v>
      </c>
      <c r="J23" s="147"/>
    </row>
    <row r="24" spans="1:10">
      <c r="A24" s="51" t="s">
        <v>67</v>
      </c>
      <c r="B24" s="165">
        <f>ASG_Total!C25/ASG_Total!$H25</f>
        <v>0.71376373614756916</v>
      </c>
      <c r="C24" s="165">
        <f>ASG_Total!D25/ASG_Total!$H25</f>
        <v>3.0590041123349489E-2</v>
      </c>
      <c r="D24" s="165">
        <f>ASG_Total!E25/ASG_Total!$H25</f>
        <v>4.4475622395728415E-2</v>
      </c>
      <c r="E24" s="165">
        <f>JP!B27/ASG_Total!$H25</f>
        <v>0.20599330760539541</v>
      </c>
      <c r="F24" s="165">
        <f>JP!C27/ASG_Total!$H25</f>
        <v>2.0015563269522789E-3</v>
      </c>
      <c r="G24" s="165">
        <f>ASG_Total!G25/ASG_Total!$H25</f>
        <v>3.1757364010053424E-3</v>
      </c>
      <c r="H24" s="166">
        <f t="shared" si="0"/>
        <v>1.0000000000000002</v>
      </c>
      <c r="I24" s="167" t="s">
        <v>67</v>
      </c>
      <c r="J24" s="147"/>
    </row>
    <row r="25" spans="1:10">
      <c r="A25" s="48" t="s">
        <v>68</v>
      </c>
      <c r="B25" s="162">
        <f>ASG_Total!C26/ASG_Total!$H26</f>
        <v>0.70040625081590369</v>
      </c>
      <c r="C25" s="162">
        <f>ASG_Total!D26/ASG_Total!$H26</f>
        <v>3.7686746505426062E-2</v>
      </c>
      <c r="D25" s="162">
        <f>ASG_Total!E26/ASG_Total!$H26</f>
        <v>5.1561243405596535E-2</v>
      </c>
      <c r="E25" s="162">
        <f>JP!B28/ASG_Total!$H26</f>
        <v>0.20743850799526722</v>
      </c>
      <c r="F25" s="162">
        <f>JP!C28/ASG_Total!$H26</f>
        <v>2.0131776802755998E-3</v>
      </c>
      <c r="G25" s="162">
        <f>ASG_Total!G26/ASG_Total!$H26</f>
        <v>8.9407359753082831E-4</v>
      </c>
      <c r="H25" s="163">
        <f t="shared" si="0"/>
        <v>0.99999999999999989</v>
      </c>
      <c r="I25" s="164" t="s">
        <v>68</v>
      </c>
      <c r="J25" s="147"/>
    </row>
    <row r="26" spans="1:10">
      <c r="A26" s="51" t="s">
        <v>69</v>
      </c>
      <c r="B26" s="165">
        <f>ASG_Total!C27/ASG_Total!$H27</f>
        <v>0.60243904187510688</v>
      </c>
      <c r="C26" s="165">
        <f>ASG_Total!D27/ASG_Total!$H27</f>
        <v>7.2546476503268661E-2</v>
      </c>
      <c r="D26" s="165">
        <f>ASG_Total!E27/ASG_Total!$H27</f>
        <v>3.6139615050997741E-2</v>
      </c>
      <c r="E26" s="165">
        <f>JP!B29/ASG_Total!$H27</f>
        <v>0.24124746723710699</v>
      </c>
      <c r="F26" s="165">
        <f>JP!C29/ASG_Total!$H27</f>
        <v>2.7500757497162773E-2</v>
      </c>
      <c r="G26" s="165">
        <f>ASG_Total!G27/ASG_Total!$H27</f>
        <v>2.0126641836356977E-2</v>
      </c>
      <c r="H26" s="166">
        <f t="shared" si="0"/>
        <v>0.99999999999999989</v>
      </c>
      <c r="I26" s="167" t="s">
        <v>69</v>
      </c>
      <c r="J26" s="147"/>
    </row>
    <row r="27" spans="1:10">
      <c r="A27" s="48" t="s">
        <v>70</v>
      </c>
      <c r="B27" s="162">
        <f>ASG_Total!C28/ASG_Total!$H28</f>
        <v>0.65488294151404136</v>
      </c>
      <c r="C27" s="162">
        <f>ASG_Total!D28/ASG_Total!$H28</f>
        <v>4.380446739274646E-2</v>
      </c>
      <c r="D27" s="162">
        <f>ASG_Total!E28/ASG_Total!$H28</f>
        <v>3.6501961439208287E-2</v>
      </c>
      <c r="E27" s="162">
        <f>JP!B30/ASG_Total!$H28</f>
        <v>0.18109046446968097</v>
      </c>
      <c r="F27" s="162">
        <f>JP!C30/ASG_Total!$H28</f>
        <v>7.6582553755928193E-2</v>
      </c>
      <c r="G27" s="162">
        <f>ASG_Total!G28/ASG_Total!$H28</f>
        <v>7.1376114283947705E-3</v>
      </c>
      <c r="H27" s="163">
        <f t="shared" si="0"/>
        <v>1</v>
      </c>
      <c r="I27" s="164" t="s">
        <v>70</v>
      </c>
      <c r="J27" s="147"/>
    </row>
    <row r="28" spans="1:10">
      <c r="A28" s="51" t="s">
        <v>71</v>
      </c>
      <c r="B28" s="165">
        <f>ASG_Total!C29/ASG_Total!$H29</f>
        <v>0.70842737324936389</v>
      </c>
      <c r="C28" s="165">
        <f>ASG_Total!D29/ASG_Total!$H29</f>
        <v>5.3222934247058894E-2</v>
      </c>
      <c r="D28" s="165">
        <f>ASG_Total!E29/ASG_Total!$H29</f>
        <v>4.6236231719781778E-2</v>
      </c>
      <c r="E28" s="165">
        <f>JP!B31/ASG_Total!$H29</f>
        <v>0.16334015464430349</v>
      </c>
      <c r="F28" s="165">
        <f>JP!C31/ASG_Total!$H29</f>
        <v>5.4684600017088081E-4</v>
      </c>
      <c r="G28" s="165">
        <f>ASG_Total!G29/ASG_Total!$H29</f>
        <v>2.8226460139321195E-2</v>
      </c>
      <c r="H28" s="166">
        <f t="shared" si="0"/>
        <v>1.0000000000000002</v>
      </c>
      <c r="I28" s="167" t="s">
        <v>71</v>
      </c>
      <c r="J28" s="147"/>
    </row>
    <row r="29" spans="1:10">
      <c r="A29" s="48" t="s">
        <v>72</v>
      </c>
      <c r="B29" s="162">
        <f>ASG_Total!C30/ASG_Total!$H30</f>
        <v>0.54689723142439006</v>
      </c>
      <c r="C29" s="162">
        <f>ASG_Total!D30/ASG_Total!$H30</f>
        <v>3.830436741974657E-2</v>
      </c>
      <c r="D29" s="162">
        <f>ASG_Total!E30/ASG_Total!$H30</f>
        <v>2.4425303953007672E-2</v>
      </c>
      <c r="E29" s="162">
        <f>JP!B32/ASG_Total!$H30</f>
        <v>0.32267556632429223</v>
      </c>
      <c r="F29" s="162">
        <f>JP!C32/ASG_Total!$H30</f>
        <v>6.6607706613376921E-2</v>
      </c>
      <c r="G29" s="162">
        <f>ASG_Total!G30/ASG_Total!$H30</f>
        <v>1.0898242651865482E-3</v>
      </c>
      <c r="H29" s="163">
        <f t="shared" si="0"/>
        <v>1</v>
      </c>
      <c r="I29" s="164" t="s">
        <v>72</v>
      </c>
      <c r="J29" s="147"/>
    </row>
    <row r="30" spans="1:10">
      <c r="A30" s="51" t="s">
        <v>73</v>
      </c>
      <c r="B30" s="165">
        <f>ASG_Total!C31/ASG_Total!$H31</f>
        <v>0.60070613614504609</v>
      </c>
      <c r="C30" s="165">
        <f>ASG_Total!D31/ASG_Total!$H31</f>
        <v>9.4938768198585835E-2</v>
      </c>
      <c r="D30" s="165">
        <f>ASG_Total!E31/ASG_Total!$H31</f>
        <v>3.049366832959681E-2</v>
      </c>
      <c r="E30" s="165">
        <f>JP!B33/ASG_Total!$H31</f>
        <v>0.21171844644663199</v>
      </c>
      <c r="F30" s="165">
        <f>JP!C33/ASG_Total!$H31</f>
        <v>6.032376860130962E-2</v>
      </c>
      <c r="G30" s="165">
        <f>ASG_Total!G31/ASG_Total!$H31</f>
        <v>1.8192122788296633E-3</v>
      </c>
      <c r="H30" s="166">
        <f t="shared" si="0"/>
        <v>0.99999999999999989</v>
      </c>
      <c r="I30" s="167" t="s">
        <v>73</v>
      </c>
      <c r="J30" s="147"/>
    </row>
    <row r="31" spans="1:10">
      <c r="A31" s="48" t="s">
        <v>74</v>
      </c>
      <c r="B31" s="162">
        <f>ASG_Total!C32/ASG_Total!$H32</f>
        <v>0.67397740588240784</v>
      </c>
      <c r="C31" s="162">
        <f>ASG_Total!D32/ASG_Total!$H32</f>
        <v>5.8086623761287724E-2</v>
      </c>
      <c r="D31" s="162">
        <f>ASG_Total!E32/ASG_Total!$H32</f>
        <v>3.2520507570126748E-2</v>
      </c>
      <c r="E31" s="162">
        <f>JP!B34/ASG_Total!$H32</f>
        <v>0.21899964384406359</v>
      </c>
      <c r="F31" s="162">
        <f>JP!C34/ASG_Total!$H32</f>
        <v>9.4618546637478557E-3</v>
      </c>
      <c r="G31" s="162">
        <f>ASG_Total!G32/ASG_Total!$H32</f>
        <v>6.9539642783663135E-3</v>
      </c>
      <c r="H31" s="163">
        <f t="shared" si="0"/>
        <v>1</v>
      </c>
      <c r="I31" s="168" t="s">
        <v>74</v>
      </c>
      <c r="J31" s="147"/>
    </row>
    <row r="32" spans="1:10">
      <c r="A32" s="55" t="s">
        <v>75</v>
      </c>
      <c r="B32" s="169">
        <f>ASG_Total!C33/ASG_Total!$H33</f>
        <v>0.67563681234036033</v>
      </c>
      <c r="C32" s="169">
        <f>ASG_Total!D33/ASG_Total!$H33</f>
        <v>4.326562099004589E-2</v>
      </c>
      <c r="D32" s="169">
        <f>ASG_Total!E33/ASG_Total!$H33</f>
        <v>4.4497793467352074E-2</v>
      </c>
      <c r="E32" s="169">
        <f>JP!B35/ASG_Total!$H33</f>
        <v>0.19924157056627442</v>
      </c>
      <c r="F32" s="169">
        <f>JP!C35/ASG_Total!$H33</f>
        <v>3.687112473739005E-2</v>
      </c>
      <c r="G32" s="169">
        <f>ASG_Total!G33/ASG_Total!$H33</f>
        <v>4.8707789857726672E-4</v>
      </c>
      <c r="H32" s="170">
        <f t="shared" si="0"/>
        <v>1</v>
      </c>
      <c r="I32" s="171" t="s">
        <v>75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87" t="s">
        <v>121</v>
      </c>
      <c r="B34" s="174">
        <f t="shared" ref="B34:G34" si="1">MIN(B6:B32)</f>
        <v>0.52062312753659334</v>
      </c>
      <c r="C34" s="174">
        <f t="shared" si="1"/>
        <v>1.4454296362876843E-2</v>
      </c>
      <c r="D34" s="174">
        <f t="shared" si="1"/>
        <v>2.4425303953007672E-2</v>
      </c>
      <c r="E34" s="174">
        <f t="shared" si="1"/>
        <v>0.11598516303125188</v>
      </c>
      <c r="F34" s="174">
        <f t="shared" si="1"/>
        <v>5.4684600017088081E-4</v>
      </c>
      <c r="G34" s="175">
        <f t="shared" si="1"/>
        <v>-1.6909570668519083E-2</v>
      </c>
    </row>
    <row r="35" spans="1:10">
      <c r="A35" s="188"/>
      <c r="B35" s="176" t="str">
        <f>VLOOKUP(B34,B$6:$I$32,B$36,FALSE)</f>
        <v>Schaffhausen</v>
      </c>
      <c r="C35" s="176" t="str">
        <f>VLOOKUP(C34,C$6:$I$32,C$36,FALSE)</f>
        <v>Nidwalden</v>
      </c>
      <c r="D35" s="176" t="str">
        <f>VLOOKUP(D34,D$6:$I$32,D$36,FALSE)</f>
        <v>Neuenburg</v>
      </c>
      <c r="E35" s="176" t="str">
        <f>VLOOKUP(E34,E$6:$I$32,E$36,FALSE)</f>
        <v>Schwyz</v>
      </c>
      <c r="F35" s="176" t="str">
        <f>VLOOKUP(F34,F$6:$I$32,F$36,FALSE)</f>
        <v>Wallis</v>
      </c>
      <c r="G35" s="177" t="str">
        <f>VLOOKUP(G34,G$6:$I$32,G$36,FALSE)</f>
        <v>Bern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87" t="s">
        <v>122</v>
      </c>
      <c r="B37" s="174">
        <f t="shared" ref="B37:G37" si="2">MAX(B6:B31)</f>
        <v>0.77555398736144032</v>
      </c>
      <c r="C37" s="174">
        <f t="shared" si="2"/>
        <v>9.4938768198585835E-2</v>
      </c>
      <c r="D37" s="174">
        <f t="shared" si="2"/>
        <v>0.10314646490790309</v>
      </c>
      <c r="E37" s="174">
        <f t="shared" si="2"/>
        <v>0.32267556632429223</v>
      </c>
      <c r="F37" s="174">
        <f t="shared" si="2"/>
        <v>0.19855260820889775</v>
      </c>
      <c r="G37" s="175">
        <f t="shared" si="2"/>
        <v>4.3153444997396997E-2</v>
      </c>
    </row>
    <row r="38" spans="1:10">
      <c r="A38" s="188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Neuenburg</v>
      </c>
      <c r="F38" s="176" t="str">
        <f>VLOOKUP(F37,F$6:$I$32,F$36,FALSE)</f>
        <v>Basel-Stadt</v>
      </c>
      <c r="G38" s="177" t="str">
        <f>VLOOKUP(G37,G$6:$I$32,G$36,FALSE)</f>
        <v>Graubünden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2012-01-12T14:25:26Z</cp:lastPrinted>
  <dcterms:created xsi:type="dcterms:W3CDTF">2010-11-03T16:06:04Z</dcterms:created>
  <dcterms:modified xsi:type="dcterms:W3CDTF">2012-09-25T09:42:22Z</dcterms:modified>
</cp:coreProperties>
</file>