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J30"/>
  <c r="J29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G13" i="6" s="1"/>
  <c r="H13" s="1"/>
  <c r="J12" i="2"/>
  <c r="G12" i="6" s="1"/>
  <c r="H12" s="1"/>
  <c r="J11" i="2"/>
  <c r="G11" i="6" s="1"/>
  <c r="H11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A4" i="1"/>
  <c r="D1" i="7" s="1"/>
  <c r="A3" i="1"/>
  <c r="H7" i="6" l="1"/>
  <c r="I7" s="1"/>
  <c r="E33" i="7"/>
  <c r="E7" i="8"/>
  <c r="E8"/>
  <c r="E9"/>
  <c r="E10"/>
  <c r="E11"/>
  <c r="E12"/>
  <c r="E13"/>
  <c r="I9" i="6"/>
  <c r="G9" i="7" s="1"/>
  <c r="I11" i="6"/>
  <c r="G11" i="7" s="1"/>
  <c r="I13" i="6"/>
  <c r="G13" i="7" s="1"/>
  <c r="I8" i="6"/>
  <c r="G8" i="7" s="1"/>
  <c r="I10" i="6"/>
  <c r="G10" i="7" s="1"/>
  <c r="I12" i="6"/>
  <c r="G12" i="7" s="1"/>
  <c r="C14" i="8"/>
  <c r="C16"/>
  <c r="C18"/>
  <c r="C20"/>
  <c r="C22"/>
  <c r="C24"/>
  <c r="C26"/>
  <c r="C28"/>
  <c r="C30" i="7"/>
  <c r="G30" i="6"/>
  <c r="H30" s="1"/>
  <c r="C32" i="7"/>
  <c r="G32" i="6"/>
  <c r="H32" s="1"/>
  <c r="E14" i="8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C7" i="7"/>
  <c r="C8"/>
  <c r="C9"/>
  <c r="C10"/>
  <c r="C11"/>
  <c r="C12"/>
  <c r="C13"/>
  <c r="A2" i="9"/>
  <c r="E1" i="8"/>
  <c r="C15"/>
  <c r="C17"/>
  <c r="C19"/>
  <c r="C21"/>
  <c r="C23"/>
  <c r="C25"/>
  <c r="C27"/>
  <c r="C29"/>
  <c r="C31" i="7"/>
  <c r="G31" i="6"/>
  <c r="H31" s="1"/>
  <c r="F7" i="8"/>
  <c r="F33" i="7"/>
  <c r="F33" i="8" s="1"/>
  <c r="G1" i="2"/>
  <c r="B2" i="3"/>
  <c r="A2" i="4"/>
  <c r="A2" i="5"/>
  <c r="D35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I30" i="6"/>
  <c r="G30" i="7" s="1"/>
  <c r="I31" i="6"/>
  <c r="G31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8" l="1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31" i="8"/>
  <c r="G7" i="7"/>
  <c r="I33" i="6"/>
  <c r="C31" i="8"/>
  <c r="H31" i="7"/>
  <c r="C12" i="8"/>
  <c r="H12" i="7"/>
  <c r="G11" i="9" s="1"/>
  <c r="C10" i="8"/>
  <c r="H10" i="7"/>
  <c r="G9" i="9" s="1"/>
  <c r="C8" i="8"/>
  <c r="H8" i="7"/>
  <c r="G7" i="9" s="1"/>
  <c r="C32" i="8"/>
  <c r="H32" i="7"/>
  <c r="C30" i="8"/>
  <c r="H30" i="7"/>
  <c r="G10" i="8"/>
  <c r="G11"/>
  <c r="E33"/>
  <c r="G33" i="6"/>
  <c r="H33" s="1"/>
  <c r="D33" i="8"/>
  <c r="G31" i="9"/>
  <c r="G32" i="8"/>
  <c r="G29" i="9"/>
  <c r="G30" i="8"/>
  <c r="C13"/>
  <c r="H13" i="7"/>
  <c r="C11" i="8"/>
  <c r="H11" i="7"/>
  <c r="C9" i="8"/>
  <c r="H9" i="7"/>
  <c r="C33"/>
  <c r="C7" i="8"/>
  <c r="H7" i="7"/>
  <c r="G12" i="8"/>
  <c r="G8"/>
  <c r="G12" i="9"/>
  <c r="G13" i="8"/>
  <c r="G8" i="9"/>
  <c r="G9" i="8"/>
  <c r="C33" l="1"/>
  <c r="E10" i="9"/>
  <c r="H11" i="8"/>
  <c r="F10" i="9"/>
  <c r="D10"/>
  <c r="C10"/>
  <c r="F31"/>
  <c r="H32" i="8"/>
  <c r="E31" i="9"/>
  <c r="D31"/>
  <c r="C31"/>
  <c r="F9"/>
  <c r="H10" i="8"/>
  <c r="E9" i="9"/>
  <c r="D9"/>
  <c r="C9"/>
  <c r="E30"/>
  <c r="H31" i="8"/>
  <c r="F30" i="9"/>
  <c r="D30"/>
  <c r="C30"/>
  <c r="G6"/>
  <c r="G33" i="7"/>
  <c r="G7" i="8"/>
  <c r="E16" i="9"/>
  <c r="H17" i="8"/>
  <c r="F16" i="9"/>
  <c r="B16"/>
  <c r="C16"/>
  <c r="D16"/>
  <c r="E20"/>
  <c r="H21" i="8"/>
  <c r="F20" i="9"/>
  <c r="B20"/>
  <c r="C20"/>
  <c r="D20"/>
  <c r="E24"/>
  <c r="H25" i="8"/>
  <c r="F24" i="9"/>
  <c r="B24"/>
  <c r="C24"/>
  <c r="D24"/>
  <c r="E28"/>
  <c r="H29" i="8"/>
  <c r="F28" i="9"/>
  <c r="B28"/>
  <c r="C28"/>
  <c r="D28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B10"/>
  <c r="H10" s="1"/>
  <c r="G10"/>
  <c r="B31"/>
  <c r="H31" s="1"/>
  <c r="B9"/>
  <c r="B30"/>
  <c r="H30" s="1"/>
  <c r="G30"/>
  <c r="G16"/>
  <c r="G20"/>
  <c r="G24"/>
  <c r="G28"/>
  <c r="G15"/>
  <c r="G19"/>
  <c r="G23"/>
  <c r="G27"/>
  <c r="E6"/>
  <c r="H7" i="8"/>
  <c r="F6" i="9"/>
  <c r="H33" i="7"/>
  <c r="D6" i="9"/>
  <c r="C6"/>
  <c r="E8"/>
  <c r="H9" i="8"/>
  <c r="F8" i="9"/>
  <c r="D8"/>
  <c r="C8"/>
  <c r="E12"/>
  <c r="H13" i="8"/>
  <c r="F12" i="9"/>
  <c r="D12"/>
  <c r="C12"/>
  <c r="F29"/>
  <c r="H30" i="8"/>
  <c r="E29" i="9"/>
  <c r="C29"/>
  <c r="D29"/>
  <c r="F7"/>
  <c r="H8" i="8"/>
  <c r="E7" i="9"/>
  <c r="D7"/>
  <c r="C7"/>
  <c r="F11"/>
  <c r="H12" i="8"/>
  <c r="E11" i="9"/>
  <c r="D11"/>
  <c r="C11"/>
  <c r="E14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F13"/>
  <c r="H14" i="8"/>
  <c r="E13" i="9"/>
  <c r="C13"/>
  <c r="B13"/>
  <c r="D13"/>
  <c r="F17"/>
  <c r="H18" i="8"/>
  <c r="E17" i="9"/>
  <c r="C17"/>
  <c r="B17"/>
  <c r="D17"/>
  <c r="F21"/>
  <c r="H22" i="8"/>
  <c r="E21" i="9"/>
  <c r="C21"/>
  <c r="B21"/>
  <c r="D21"/>
  <c r="F25"/>
  <c r="H26" i="8"/>
  <c r="E25" i="9"/>
  <c r="B25"/>
  <c r="D25"/>
  <c r="C25"/>
  <c r="B6"/>
  <c r="B8"/>
  <c r="H8" s="1"/>
  <c r="B12"/>
  <c r="B29"/>
  <c r="H29" s="1"/>
  <c r="B7"/>
  <c r="B11"/>
  <c r="H11" s="1"/>
  <c r="G14"/>
  <c r="G18"/>
  <c r="G22"/>
  <c r="G26"/>
  <c r="G13"/>
  <c r="G17"/>
  <c r="G21"/>
  <c r="G25"/>
  <c r="H7" l="1"/>
  <c r="H12"/>
  <c r="H9"/>
  <c r="B37"/>
  <c r="B38" s="1"/>
  <c r="H6"/>
  <c r="C37"/>
  <c r="C38" s="1"/>
  <c r="H33" i="8"/>
  <c r="F32" i="9"/>
  <c r="E32"/>
  <c r="E34" s="1"/>
  <c r="E35" s="1"/>
  <c r="C32"/>
  <c r="C34" s="1"/>
  <c r="C35" s="1"/>
  <c r="D32"/>
  <c r="D34" s="1"/>
  <c r="D35" s="1"/>
  <c r="G37"/>
  <c r="G38" s="1"/>
  <c r="H21"/>
  <c r="H17"/>
  <c r="H13"/>
  <c r="H26"/>
  <c r="H22"/>
  <c r="H18"/>
  <c r="H14"/>
  <c r="H27"/>
  <c r="H23"/>
  <c r="H19"/>
  <c r="H15"/>
  <c r="H28"/>
  <c r="H24"/>
  <c r="H20"/>
  <c r="H16"/>
  <c r="B32"/>
  <c r="D37"/>
  <c r="D38" s="1"/>
  <c r="F37"/>
  <c r="F38" s="1"/>
  <c r="F34"/>
  <c r="F35" s="1"/>
  <c r="E37"/>
  <c r="E38" s="1"/>
  <c r="G32"/>
  <c r="G34" s="1"/>
  <c r="G35" s="1"/>
  <c r="G33" i="8"/>
  <c r="H25" i="9"/>
  <c r="H32" l="1"/>
  <c r="B34"/>
  <c r="B35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<sst xmlns="http://schemas.openxmlformats.org/spreadsheetml/2006/main" count="456" uniqueCount="129">
  <si>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</si>
  <si>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</si>
  <si>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</si>
  <si>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</si>
  <si>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</si>
  <si>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</si>
  <si>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</si>
  <si>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</si>
  <si>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</si>
  <si>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</si>
  <si>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</si>
  <si>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</si>
  <si>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</si>
  <si>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</si>
  <si>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</si>
  <si>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</si>
  <si>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</si>
  <si>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</si>
  <si>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</si>
  <si>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</si>
  <si>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</si>
  <si>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</si>
  <si>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41f49f01-b513-e311-a860-00215ad18666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</si>
  <si>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</si>
  <si>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</si>
  <si>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</si>
  <si>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</si>
  <si>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</si>
  <si>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</si>
  <si>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</si>
  <si>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</si>
  <si>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</si>
  <si>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</si>
  <si>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</si>
  <si>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</si>
  <si>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</si>
  <si>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</si>
  <si>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</si>
  <si>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</si>
  <si>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</si>
  <si>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</si>
  <si>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</si>
  <si>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</si>
  <si>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</si>
  <si>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</si>
  <si>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</si>
  <si>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</si>
  <si>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</si>
  <si>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</si>
  <si>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</si>
  <si>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</si>
  <si>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</si>
  <si>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</si>
  <si>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</si>
  <si>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</si>
  <si>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</si>
  <si>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</si>
  <si>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</si>
  <si>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</si>
  <si>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</si>
  <si>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</si>
  <si>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</si>
  <si>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</si>
  <si>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</si>
  <si>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</si>
  <si>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</si>
  <si>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</si>
  <si>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</si>
  <si>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</si>
  <si>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</si>
  <si>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</si>
  <si>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</si>
  <si>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</si>
  <si>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</si>
  <si>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</si>
  <si>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</si>
  <si>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</si>
  <si>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</si>
  <si>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</si>
  <si>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</si>
  <si>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</si>
  <si>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</si>
  <si>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Gewinne der juristischen Personen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</si>
  <si>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</si>
  <si>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</si>
  <si>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</si>
  <si>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</si>
  <si>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</si>
  <si>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</si>
  <si>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</si>
  <si>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</si>
  <si>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</si>
  <si>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</si>
  <si>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</si>
  <si>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</si>
  <si>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</si>
  <si>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</si>
  <si>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</si>
  <si>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</si>
  <si>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</si>
  <si>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</si>
  <si>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</si>
  <si>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</si>
  <si>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</si>
  <si>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</si>
  <si>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</si>
  <si>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</si>
  <si>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</si>
  <si>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</si>
  <si>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</si>
  <si>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</si>
  <si>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</si>
  <si>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</si>
  <si>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</si>
  <si>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CHF pro Einwohner</t>
  </si>
  <si>
    <t>Einwohner</t>
  </si>
  <si>
    <t>ASG pro Einwohner</t>
  </si>
  <si>
    <t>Prozent</t>
  </si>
  <si>
    <t>Fribourg</t>
  </si>
  <si>
    <t>Minimum</t>
  </si>
  <si>
    <t>Maximum</t>
  </si>
  <si>
    <t>Mittlere 
Wohn-bevölkerung</t>
  </si>
  <si>
    <t>Anzahl Steuerpflichtige mit steuerbarem Einkommen grösser oder gleich dem Freibetrag</t>
  </si>
  <si>
    <t>ASG_Total</t>
  </si>
  <si>
    <t>Zusammenfassung ASG</t>
  </si>
  <si>
    <t>ASG_pro_Einwohner</t>
  </si>
  <si>
    <t>Zusammenfassung ASG pro Einwohner</t>
  </si>
  <si>
    <t>ASG_in_Prozent</t>
  </si>
  <si>
    <t>Zusammenfassung ASG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</si>
</sst>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6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0" borderId="1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4" t="s">
        <v>0</v>
      </c>
      <c r="B1" s="184"/>
      <c r="C1" s="184"/>
      <c r="D1" s="184"/>
      <c r="E1" s="184"/>
    </row>
    <row r="2" spans="1:5" ht="24.75" customHeight="1">
      <c r="A2" s="183"/>
      <c r="B2" s="183"/>
      <c r="C2" s="183"/>
      <c r="D2" s="183"/>
      <c r="E2" s="183"/>
    </row>
    <row r="3" spans="1:5" ht="18" customHeight="1">
      <c r="A3" s="182" t="str">
        <f>"Bemessungsjahr "&amp;C31</f>
        <v>Bemessungsjahr 2009</v>
      </c>
      <c r="B3" s="182"/>
      <c r="C3" s="182"/>
      <c r="D3" s="182"/>
      <c r="E3" s="182"/>
    </row>
    <row r="4" spans="1:5" ht="18" customHeight="1">
      <c r="A4" s="182" t="str">
        <f>"Referenzjahr "&amp;C30</f>
        <v>Referenzjahr 2014</v>
      </c>
      <c r="B4" s="182"/>
      <c r="C4" s="182"/>
      <c r="D4" s="182"/>
      <c r="E4" s="182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181" t="s">
        <v>82</v>
      </c>
      <c r="D16" s="5"/>
    </row>
    <row r="17" spans="2:4">
      <c r="B17" s="4" t="s">
        <v>10</v>
      </c>
      <c r="C17" s="4" t="s">
        <v>11</v>
      </c>
      <c r="D17" s="5"/>
    </row>
    <row r="18" spans="2:4">
      <c r="B18" s="181" t="s">
        <v>123</v>
      </c>
      <c r="C18" s="181" t="s">
        <v>124</v>
      </c>
      <c r="D18" s="5"/>
    </row>
    <row r="19" spans="2:4">
      <c r="B19" s="181" t="s">
        <v>125</v>
      </c>
      <c r="C19" s="181" t="s">
        <v>126</v>
      </c>
      <c r="D19" s="5"/>
    </row>
    <row r="20" spans="2:4">
      <c r="B20" s="181" t="s">
        <v>127</v>
      </c>
      <c r="C20" s="181" t="s">
        <v>128</v>
      </c>
      <c r="D20" s="5"/>
    </row>
    <row r="25" spans="2:4">
      <c r="B25" s="6" t="s">
        <v>12</v>
      </c>
      <c r="C25" s="7"/>
    </row>
    <row r="26" spans="2:4">
      <c r="B26" s="8" t="s">
        <v>13</v>
      </c>
      <c r="C26" s="9" t="s">
        <v>12</v>
      </c>
    </row>
    <row r="27" spans="2:4">
      <c r="B27" s="10" t="s">
        <v>14</v>
      </c>
      <c r="C27" s="11" t="s">
        <v>15</v>
      </c>
    </row>
    <row r="28" spans="2:4">
      <c r="B28" s="10" t="s">
        <v>16</v>
      </c>
      <c r="C28" s="11" t="s">
        <v>17</v>
      </c>
    </row>
    <row r="29" spans="2:4">
      <c r="B29" s="10" t="s">
        <v>18</v>
      </c>
      <c r="C29" s="11" t="s">
        <v>19</v>
      </c>
    </row>
    <row r="30" spans="2:4">
      <c r="B30" s="10" t="s">
        <v>20</v>
      </c>
      <c r="C30" s="11">
        <v>2014</v>
      </c>
    </row>
    <row r="31" spans="2:4">
      <c r="B31" s="12" t="s">
        <v>21</v>
      </c>
      <c r="C31" s="13">
        <v>2009</v>
      </c>
    </row>
    <row r="32" spans="2:4">
      <c r="C32" s="14" t="s">
        <v>22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2009</v>
      </c>
      <c r="G1" s="20" t="str">
        <f>Info!A4</f>
        <v>Referenzjahr 2014</v>
      </c>
      <c r="J1" s="21" t="str">
        <f>Info!$C$28</f>
        <v>FA_2014_20130902</v>
      </c>
    </row>
    <row r="2" spans="1:12" s="22" customFormat="1">
      <c r="A2" s="23"/>
      <c r="B2" s="24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5" t="s">
        <v>30</v>
      </c>
      <c r="J2" s="26" t="s">
        <v>31</v>
      </c>
    </row>
    <row r="3" spans="1:12" s="27" customFormat="1" ht="11.25" customHeight="1">
      <c r="A3" s="28"/>
      <c r="B3" s="29" t="s">
        <v>32</v>
      </c>
      <c r="C3" s="30"/>
      <c r="D3" s="30"/>
      <c r="E3" s="30"/>
      <c r="F3" s="30"/>
      <c r="G3" s="31"/>
      <c r="H3" s="31"/>
      <c r="I3" s="32"/>
      <c r="J3" s="33" t="s">
        <v>33</v>
      </c>
    </row>
    <row r="4" spans="1:12" ht="93.75" customHeight="1">
      <c r="A4" s="34"/>
      <c r="B4" s="35"/>
      <c r="C4" s="36" t="s">
        <v>34</v>
      </c>
      <c r="D4" s="36" t="s">
        <v>35</v>
      </c>
      <c r="E4" s="37" t="s">
        <v>36</v>
      </c>
      <c r="F4" s="36" t="s">
        <v>37</v>
      </c>
      <c r="G4" s="36" t="s">
        <v>38</v>
      </c>
      <c r="H4" s="36" t="s">
        <v>122</v>
      </c>
      <c r="I4" s="36" t="s">
        <v>39</v>
      </c>
      <c r="J4" s="38" t="s">
        <v>40</v>
      </c>
    </row>
    <row r="5" spans="1:12" s="39" customFormat="1" ht="22.5" customHeight="1">
      <c r="A5" s="40"/>
      <c r="B5" s="41" t="s">
        <v>41</v>
      </c>
      <c r="C5" s="42" t="s">
        <v>42</v>
      </c>
      <c r="D5" s="42" t="s">
        <v>42</v>
      </c>
      <c r="E5" s="42" t="s">
        <v>43</v>
      </c>
      <c r="F5" s="42" t="s">
        <v>42</v>
      </c>
      <c r="G5" s="42" t="s">
        <v>42</v>
      </c>
      <c r="H5" s="42" t="s">
        <v>42</v>
      </c>
      <c r="I5" s="42" t="s">
        <v>42</v>
      </c>
      <c r="J5" s="43"/>
    </row>
    <row r="6" spans="1:12" s="39" customFormat="1" ht="11.25" customHeight="1">
      <c r="A6" s="40"/>
      <c r="B6" s="41" t="s">
        <v>44</v>
      </c>
      <c r="C6" s="41"/>
      <c r="D6" s="41" t="s">
        <v>45</v>
      </c>
      <c r="E6" s="41" t="s">
        <v>46</v>
      </c>
      <c r="F6" s="41"/>
      <c r="G6" s="41" t="s">
        <v>45</v>
      </c>
      <c r="H6" s="41"/>
      <c r="I6" s="41" t="s">
        <v>45</v>
      </c>
      <c r="J6" s="43" t="s">
        <v>45</v>
      </c>
    </row>
    <row r="7" spans="1:12">
      <c r="B7" s="44" t="s">
        <v>47</v>
      </c>
      <c r="C7" s="45">
        <v>826465</v>
      </c>
      <c r="D7" s="45">
        <v>54255026.700000003</v>
      </c>
      <c r="E7" s="45">
        <v>29200</v>
      </c>
      <c r="F7" s="45">
        <v>230949</v>
      </c>
      <c r="G7" s="45">
        <v>2622662.9</v>
      </c>
      <c r="H7" s="45">
        <v>595516</v>
      </c>
      <c r="I7" s="45">
        <v>51632363.799999997</v>
      </c>
      <c r="J7" s="46">
        <f t="shared" ref="J7:J32" si="0">I7-(E7/1000*H7)</f>
        <v>34243296.599999994</v>
      </c>
      <c r="K7" s="1"/>
      <c r="L7" s="47"/>
    </row>
    <row r="8" spans="1:12">
      <c r="B8" s="48" t="s">
        <v>48</v>
      </c>
      <c r="C8" s="49">
        <v>613997</v>
      </c>
      <c r="D8" s="49">
        <v>29464914.199999999</v>
      </c>
      <c r="E8" s="49">
        <v>29200</v>
      </c>
      <c r="F8" s="49">
        <v>213572</v>
      </c>
      <c r="G8" s="49">
        <v>2220365.1</v>
      </c>
      <c r="H8" s="49">
        <v>400425</v>
      </c>
      <c r="I8" s="49">
        <v>27244549.100000001</v>
      </c>
      <c r="J8" s="50">
        <f t="shared" si="0"/>
        <v>15552139.100000001</v>
      </c>
      <c r="K8" s="1"/>
      <c r="L8" s="47"/>
    </row>
    <row r="9" spans="1:12">
      <c r="B9" s="51" t="s">
        <v>49</v>
      </c>
      <c r="C9" s="52">
        <v>218176</v>
      </c>
      <c r="D9" s="52">
        <v>11632018.699999999</v>
      </c>
      <c r="E9" s="52">
        <v>29200</v>
      </c>
      <c r="F9" s="52">
        <v>65901</v>
      </c>
      <c r="G9" s="52">
        <v>845472.4</v>
      </c>
      <c r="H9" s="52">
        <v>152275</v>
      </c>
      <c r="I9" s="52">
        <v>10786546.300000001</v>
      </c>
      <c r="J9" s="53">
        <f t="shared" si="0"/>
        <v>6340116.3000000007</v>
      </c>
      <c r="K9" s="1"/>
      <c r="L9" s="47"/>
    </row>
    <row r="10" spans="1:12">
      <c r="B10" s="48" t="s">
        <v>50</v>
      </c>
      <c r="C10" s="49">
        <v>20171</v>
      </c>
      <c r="D10" s="49">
        <v>939375</v>
      </c>
      <c r="E10" s="49">
        <v>29200</v>
      </c>
      <c r="F10" s="49">
        <v>6270</v>
      </c>
      <c r="G10" s="49">
        <v>83302.5</v>
      </c>
      <c r="H10" s="49">
        <v>13901</v>
      </c>
      <c r="I10" s="49">
        <v>856072.5</v>
      </c>
      <c r="J10" s="50">
        <f t="shared" si="0"/>
        <v>450163.3</v>
      </c>
      <c r="K10" s="1"/>
      <c r="L10" s="47"/>
    </row>
    <row r="11" spans="1:12">
      <c r="B11" s="51" t="s">
        <v>51</v>
      </c>
      <c r="C11" s="52">
        <v>85201</v>
      </c>
      <c r="D11" s="52">
        <v>7435182.2000000002</v>
      </c>
      <c r="E11" s="52">
        <v>29200</v>
      </c>
      <c r="F11" s="52">
        <v>23981</v>
      </c>
      <c r="G11" s="52">
        <v>296372.5</v>
      </c>
      <c r="H11" s="52">
        <v>61220</v>
      </c>
      <c r="I11" s="52">
        <v>7138809.7000000002</v>
      </c>
      <c r="J11" s="53">
        <f t="shared" si="0"/>
        <v>5351185.7</v>
      </c>
      <c r="K11" s="1"/>
      <c r="L11" s="47"/>
    </row>
    <row r="12" spans="1:12">
      <c r="B12" s="48" t="s">
        <v>52</v>
      </c>
      <c r="C12" s="49">
        <v>21163</v>
      </c>
      <c r="D12" s="49">
        <v>1117113.6000000001</v>
      </c>
      <c r="E12" s="49">
        <v>29200</v>
      </c>
      <c r="F12" s="49">
        <v>7040</v>
      </c>
      <c r="G12" s="49">
        <v>88972.2</v>
      </c>
      <c r="H12" s="49">
        <v>14123</v>
      </c>
      <c r="I12" s="49">
        <v>1028141.4</v>
      </c>
      <c r="J12" s="50">
        <f t="shared" si="0"/>
        <v>615749.80000000005</v>
      </c>
      <c r="K12" s="1"/>
      <c r="L12" s="47"/>
    </row>
    <row r="13" spans="1:12">
      <c r="B13" s="51" t="s">
        <v>53</v>
      </c>
      <c r="C13" s="52">
        <v>24567</v>
      </c>
      <c r="D13" s="52">
        <v>1756261.1</v>
      </c>
      <c r="E13" s="52">
        <v>29200</v>
      </c>
      <c r="F13" s="52">
        <v>6384</v>
      </c>
      <c r="G13" s="52">
        <v>86028.2</v>
      </c>
      <c r="H13" s="52">
        <v>18183</v>
      </c>
      <c r="I13" s="52">
        <v>1670232.9</v>
      </c>
      <c r="J13" s="53">
        <f t="shared" si="0"/>
        <v>1139289.2999999998</v>
      </c>
      <c r="K13" s="1"/>
      <c r="L13" s="47"/>
    </row>
    <row r="14" spans="1:12">
      <c r="B14" s="48" t="s">
        <v>54</v>
      </c>
      <c r="C14" s="49">
        <v>22614</v>
      </c>
      <c r="D14" s="49">
        <v>1095727.2</v>
      </c>
      <c r="E14" s="49">
        <v>29200</v>
      </c>
      <c r="F14" s="49">
        <v>7045</v>
      </c>
      <c r="G14" s="49">
        <v>97110.6</v>
      </c>
      <c r="H14" s="49">
        <v>15569</v>
      </c>
      <c r="I14" s="49">
        <v>998616.6</v>
      </c>
      <c r="J14" s="50">
        <f t="shared" si="0"/>
        <v>544001.80000000005</v>
      </c>
      <c r="K14" s="1"/>
      <c r="L14" s="47"/>
    </row>
    <row r="15" spans="1:12">
      <c r="B15" s="51" t="s">
        <v>55</v>
      </c>
      <c r="C15" s="52">
        <v>64990</v>
      </c>
      <c r="D15" s="52">
        <v>6143581.5999999996</v>
      </c>
      <c r="E15" s="52">
        <v>29200</v>
      </c>
      <c r="F15" s="52">
        <v>15699</v>
      </c>
      <c r="G15" s="52">
        <v>181573.3</v>
      </c>
      <c r="H15" s="52">
        <v>49291</v>
      </c>
      <c r="I15" s="52">
        <v>5962008.2999999998</v>
      </c>
      <c r="J15" s="53">
        <f t="shared" si="0"/>
        <v>4522711.0999999996</v>
      </c>
      <c r="K15" s="1"/>
      <c r="L15" s="47"/>
    </row>
    <row r="16" spans="1:12">
      <c r="B16" s="48" t="s">
        <v>56</v>
      </c>
      <c r="C16" s="49">
        <v>154786</v>
      </c>
      <c r="D16" s="49">
        <v>7931455.7000000002</v>
      </c>
      <c r="E16" s="49">
        <v>29200</v>
      </c>
      <c r="F16" s="49">
        <v>50524</v>
      </c>
      <c r="G16" s="49">
        <v>615120.1</v>
      </c>
      <c r="H16" s="49">
        <v>104262</v>
      </c>
      <c r="I16" s="49">
        <v>7316335.5999999996</v>
      </c>
      <c r="J16" s="50">
        <f t="shared" si="0"/>
        <v>4271885.1999999993</v>
      </c>
      <c r="K16" s="1"/>
      <c r="L16" s="47"/>
    </row>
    <row r="17" spans="2:12">
      <c r="B17" s="51" t="s">
        <v>57</v>
      </c>
      <c r="C17" s="52">
        <v>157093</v>
      </c>
      <c r="D17" s="52">
        <v>8166907.9000000004</v>
      </c>
      <c r="E17" s="52">
        <v>29200</v>
      </c>
      <c r="F17" s="52">
        <v>48185</v>
      </c>
      <c r="G17" s="52">
        <v>537641.6</v>
      </c>
      <c r="H17" s="52">
        <v>108908</v>
      </c>
      <c r="I17" s="52">
        <v>7629266.2999999998</v>
      </c>
      <c r="J17" s="53">
        <f t="shared" si="0"/>
        <v>4449152.6999999993</v>
      </c>
      <c r="K17" s="1"/>
      <c r="L17" s="47"/>
    </row>
    <row r="18" spans="2:12">
      <c r="B18" s="48" t="s">
        <v>58</v>
      </c>
      <c r="C18" s="49">
        <v>120693</v>
      </c>
      <c r="D18" s="49">
        <v>7211404.7000000002</v>
      </c>
      <c r="E18" s="49">
        <v>29200</v>
      </c>
      <c r="F18" s="49">
        <v>41176</v>
      </c>
      <c r="G18" s="49">
        <v>487574.6</v>
      </c>
      <c r="H18" s="49">
        <v>79517</v>
      </c>
      <c r="I18" s="49">
        <v>6723830.0999999996</v>
      </c>
      <c r="J18" s="50">
        <f t="shared" si="0"/>
        <v>4401933.6999999993</v>
      </c>
      <c r="K18" s="1"/>
      <c r="L18" s="47"/>
    </row>
    <row r="19" spans="2:12">
      <c r="B19" s="51" t="s">
        <v>59</v>
      </c>
      <c r="C19" s="52">
        <v>162361</v>
      </c>
      <c r="D19" s="52">
        <v>10383619.4</v>
      </c>
      <c r="E19" s="52">
        <v>29200</v>
      </c>
      <c r="F19" s="52">
        <v>41719</v>
      </c>
      <c r="G19" s="52">
        <v>456286.9</v>
      </c>
      <c r="H19" s="52">
        <v>120642</v>
      </c>
      <c r="I19" s="52">
        <v>9927332.5</v>
      </c>
      <c r="J19" s="53">
        <f t="shared" si="0"/>
        <v>6404586.0999999996</v>
      </c>
      <c r="K19" s="1"/>
      <c r="L19" s="47"/>
    </row>
    <row r="20" spans="2:12">
      <c r="B20" s="48" t="s">
        <v>60</v>
      </c>
      <c r="C20" s="49">
        <v>44747</v>
      </c>
      <c r="D20" s="49">
        <v>2323861.7999999998</v>
      </c>
      <c r="E20" s="49">
        <v>29200</v>
      </c>
      <c r="F20" s="49">
        <v>13601</v>
      </c>
      <c r="G20" s="49">
        <v>174940.4</v>
      </c>
      <c r="H20" s="49">
        <v>31146</v>
      </c>
      <c r="I20" s="49">
        <v>2148921.4</v>
      </c>
      <c r="J20" s="50">
        <f t="shared" si="0"/>
        <v>1239458.2</v>
      </c>
      <c r="K20" s="1"/>
      <c r="L20" s="47"/>
    </row>
    <row r="21" spans="2:12">
      <c r="B21" s="51" t="s">
        <v>61</v>
      </c>
      <c r="C21" s="52">
        <v>31202</v>
      </c>
      <c r="D21" s="52">
        <v>1667908.1</v>
      </c>
      <c r="E21" s="52">
        <v>29200</v>
      </c>
      <c r="F21" s="52">
        <v>10327</v>
      </c>
      <c r="G21" s="52">
        <v>132483.79999999999</v>
      </c>
      <c r="H21" s="52">
        <v>20875</v>
      </c>
      <c r="I21" s="52">
        <v>1535424.3</v>
      </c>
      <c r="J21" s="53">
        <f t="shared" si="0"/>
        <v>925874.3</v>
      </c>
      <c r="K21" s="1"/>
      <c r="L21" s="47"/>
    </row>
    <row r="22" spans="2:12">
      <c r="B22" s="48" t="s">
        <v>62</v>
      </c>
      <c r="C22" s="49">
        <v>9022</v>
      </c>
      <c r="D22" s="49">
        <v>510799.5</v>
      </c>
      <c r="E22" s="49">
        <v>29200</v>
      </c>
      <c r="F22" s="49">
        <v>2899</v>
      </c>
      <c r="G22" s="49">
        <v>39693.699999999997</v>
      </c>
      <c r="H22" s="49">
        <v>6123</v>
      </c>
      <c r="I22" s="49">
        <v>471105.8</v>
      </c>
      <c r="J22" s="50">
        <f t="shared" si="0"/>
        <v>292314.19999999995</v>
      </c>
      <c r="K22" s="1"/>
      <c r="L22" s="47"/>
    </row>
    <row r="23" spans="2:12">
      <c r="B23" s="51" t="s">
        <v>63</v>
      </c>
      <c r="C23" s="52">
        <v>276042</v>
      </c>
      <c r="D23" s="52">
        <v>13992010.9</v>
      </c>
      <c r="E23" s="52">
        <v>29200</v>
      </c>
      <c r="F23" s="52">
        <v>88850</v>
      </c>
      <c r="G23" s="52">
        <v>1139083.1000000001</v>
      </c>
      <c r="H23" s="52">
        <v>187192</v>
      </c>
      <c r="I23" s="52">
        <v>12852927.800000001</v>
      </c>
      <c r="J23" s="53">
        <f t="shared" si="0"/>
        <v>7386921.4000000013</v>
      </c>
      <c r="K23" s="1"/>
      <c r="L23" s="47"/>
    </row>
    <row r="24" spans="2:12">
      <c r="B24" s="48" t="s">
        <v>64</v>
      </c>
      <c r="C24" s="49">
        <v>126281</v>
      </c>
      <c r="D24" s="49">
        <v>6081951.9000000004</v>
      </c>
      <c r="E24" s="49">
        <v>29200</v>
      </c>
      <c r="F24" s="49">
        <v>48531</v>
      </c>
      <c r="G24" s="49">
        <v>493822.7</v>
      </c>
      <c r="H24" s="49">
        <v>77750</v>
      </c>
      <c r="I24" s="49">
        <v>5588129.2000000002</v>
      </c>
      <c r="J24" s="50">
        <f t="shared" si="0"/>
        <v>3317829.2</v>
      </c>
      <c r="K24" s="1"/>
      <c r="L24" s="47"/>
    </row>
    <row r="25" spans="2:12">
      <c r="B25" s="51" t="s">
        <v>65</v>
      </c>
      <c r="C25" s="52">
        <v>346447</v>
      </c>
      <c r="D25" s="52">
        <v>20019408.100000001</v>
      </c>
      <c r="E25" s="52">
        <v>29200</v>
      </c>
      <c r="F25" s="52">
        <v>86738</v>
      </c>
      <c r="G25" s="52">
        <v>1069633.6000000001</v>
      </c>
      <c r="H25" s="52">
        <v>259709</v>
      </c>
      <c r="I25" s="52">
        <v>18949774.5</v>
      </c>
      <c r="J25" s="53">
        <f t="shared" si="0"/>
        <v>11366271.699999999</v>
      </c>
      <c r="K25" s="1"/>
      <c r="L25" s="47"/>
    </row>
    <row r="26" spans="2:12">
      <c r="B26" s="48" t="s">
        <v>66</v>
      </c>
      <c r="C26" s="49">
        <v>141503</v>
      </c>
      <c r="D26" s="49">
        <v>7534867.7999999998</v>
      </c>
      <c r="E26" s="49">
        <v>29200</v>
      </c>
      <c r="F26" s="49">
        <v>42062</v>
      </c>
      <c r="G26" s="49">
        <v>556965.6</v>
      </c>
      <c r="H26" s="49">
        <v>99441</v>
      </c>
      <c r="I26" s="49">
        <v>6977902.2000000002</v>
      </c>
      <c r="J26" s="50">
        <f t="shared" si="0"/>
        <v>4074225.0000000005</v>
      </c>
      <c r="K26" s="1"/>
      <c r="L26" s="47"/>
    </row>
    <row r="27" spans="2:12">
      <c r="B27" s="51" t="s">
        <v>67</v>
      </c>
      <c r="C27" s="52">
        <v>210209</v>
      </c>
      <c r="D27" s="52">
        <v>11031581.199999999</v>
      </c>
      <c r="E27" s="52">
        <v>29200</v>
      </c>
      <c r="F27" s="52">
        <v>79633</v>
      </c>
      <c r="G27" s="52">
        <v>984394.7</v>
      </c>
      <c r="H27" s="52">
        <v>130576</v>
      </c>
      <c r="I27" s="52">
        <v>10047186.5</v>
      </c>
      <c r="J27" s="53">
        <f t="shared" si="0"/>
        <v>6234367.3000000007</v>
      </c>
      <c r="K27" s="1"/>
      <c r="L27" s="47"/>
    </row>
    <row r="28" spans="2:12">
      <c r="B28" s="48" t="s">
        <v>68</v>
      </c>
      <c r="C28" s="49">
        <v>395534</v>
      </c>
      <c r="D28" s="49">
        <v>23798920.300000001</v>
      </c>
      <c r="E28" s="49">
        <v>29200</v>
      </c>
      <c r="F28" s="49">
        <v>132784</v>
      </c>
      <c r="G28" s="49">
        <v>1430422.6</v>
      </c>
      <c r="H28" s="49">
        <v>262750</v>
      </c>
      <c r="I28" s="49">
        <v>22368497.699999999</v>
      </c>
      <c r="J28" s="50">
        <f t="shared" si="0"/>
        <v>14696197.699999999</v>
      </c>
      <c r="K28" s="1"/>
      <c r="L28" s="47"/>
    </row>
    <row r="29" spans="2:12">
      <c r="B29" s="51" t="s">
        <v>69</v>
      </c>
      <c r="C29" s="52">
        <v>214154</v>
      </c>
      <c r="D29" s="52">
        <v>8994019.4000000004</v>
      </c>
      <c r="E29" s="52">
        <v>29200</v>
      </c>
      <c r="F29" s="52">
        <v>94708</v>
      </c>
      <c r="G29" s="52">
        <v>836813.4</v>
      </c>
      <c r="H29" s="52">
        <v>119446</v>
      </c>
      <c r="I29" s="52">
        <v>8157206</v>
      </c>
      <c r="J29" s="53">
        <f t="shared" si="0"/>
        <v>4669382.8000000007</v>
      </c>
      <c r="K29" s="1"/>
      <c r="L29" s="47"/>
    </row>
    <row r="30" spans="2:12">
      <c r="B30" s="48" t="s">
        <v>70</v>
      </c>
      <c r="C30" s="49">
        <v>102006</v>
      </c>
      <c r="D30" s="49">
        <v>5065636.9000000004</v>
      </c>
      <c r="E30" s="49">
        <v>29200</v>
      </c>
      <c r="F30" s="49">
        <v>35715</v>
      </c>
      <c r="G30" s="49">
        <v>406781.8</v>
      </c>
      <c r="H30" s="49">
        <v>66291</v>
      </c>
      <c r="I30" s="49">
        <v>4658855.0999999996</v>
      </c>
      <c r="J30" s="50">
        <f t="shared" si="0"/>
        <v>2723157.8999999994</v>
      </c>
      <c r="K30" s="1"/>
      <c r="L30" s="47"/>
    </row>
    <row r="31" spans="2:12">
      <c r="B31" s="51" t="s">
        <v>71</v>
      </c>
      <c r="C31" s="52">
        <v>251631</v>
      </c>
      <c r="D31" s="52">
        <v>18104427.800000001</v>
      </c>
      <c r="E31" s="52">
        <v>29200</v>
      </c>
      <c r="F31" s="52">
        <v>83886</v>
      </c>
      <c r="G31" s="52">
        <v>927994.8</v>
      </c>
      <c r="H31" s="52">
        <v>167745</v>
      </c>
      <c r="I31" s="52">
        <v>17176433</v>
      </c>
      <c r="J31" s="53">
        <f t="shared" si="0"/>
        <v>12278279</v>
      </c>
      <c r="K31" s="1"/>
      <c r="L31" s="47"/>
    </row>
    <row r="32" spans="2:12">
      <c r="B32" s="48" t="s">
        <v>72</v>
      </c>
      <c r="C32" s="49">
        <v>42432</v>
      </c>
      <c r="D32" s="49">
        <v>1862894.2</v>
      </c>
      <c r="E32" s="49">
        <v>29200</v>
      </c>
      <c r="F32" s="49">
        <v>15762</v>
      </c>
      <c r="G32" s="49">
        <v>192861</v>
      </c>
      <c r="H32" s="49">
        <v>26670</v>
      </c>
      <c r="I32" s="49">
        <v>1670033.2</v>
      </c>
      <c r="J32" s="50">
        <f t="shared" si="0"/>
        <v>891269.2</v>
      </c>
      <c r="K32" s="1"/>
      <c r="L32" s="47"/>
    </row>
    <row r="33" spans="2:12" s="54" customFormat="1">
      <c r="B33" s="55" t="s">
        <v>73</v>
      </c>
      <c r="C33" s="56">
        <f>SUM(C7:C32)</f>
        <v>4683487</v>
      </c>
      <c r="D33" s="56">
        <f>SUM(D7:D32)</f>
        <v>268520875.90000004</v>
      </c>
      <c r="E33" s="56">
        <f>AVERAGE(E7:E32)</f>
        <v>29200</v>
      </c>
      <c r="F33" s="56">
        <f>SUM(F7:F32)</f>
        <v>1493941</v>
      </c>
      <c r="G33" s="56">
        <f>SUM(G7:G32)</f>
        <v>17004374.099999998</v>
      </c>
      <c r="H33" s="56">
        <f>SUM(H7:H32)</f>
        <v>3189546</v>
      </c>
      <c r="I33" s="56">
        <f>SUM(I7:I32)</f>
        <v>251516501.79999998</v>
      </c>
      <c r="J33" s="57">
        <f>SUM(J7:J32)</f>
        <v>158381758.59999999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2009</v>
      </c>
    </row>
    <row r="2" spans="1:4" ht="15.75" customHeight="1">
      <c r="B2" s="63" t="str">
        <f>Info!A4</f>
        <v>Referenzjahr 2014</v>
      </c>
      <c r="C2" s="64"/>
    </row>
    <row r="3" spans="1:4" ht="19.5" customHeight="1">
      <c r="A3" s="65"/>
      <c r="B3" s="60"/>
      <c r="C3" s="21" t="str">
        <f>Info!$C$28</f>
        <v>FA_2014_20130902</v>
      </c>
    </row>
    <row r="4" spans="1:4" ht="38.25" customHeight="1">
      <c r="A4" s="65"/>
      <c r="B4" s="4"/>
      <c r="C4" s="66" t="s">
        <v>74</v>
      </c>
    </row>
    <row r="5" spans="1:4" ht="17.25" customHeight="1">
      <c r="B5" s="67" t="s">
        <v>41</v>
      </c>
      <c r="C5" s="68" t="str">
        <f>"QS_"&amp;Info!C30&amp;"_"&amp;Info!C31&amp;".xlsx"</f>
        <v>QS_2014_2009.xlsx</v>
      </c>
    </row>
    <row r="6" spans="1:4">
      <c r="A6" s="69"/>
      <c r="B6" s="70" t="s">
        <v>44</v>
      </c>
      <c r="C6" s="71" t="s">
        <v>75</v>
      </c>
    </row>
    <row r="7" spans="1:4" ht="15" customHeight="1">
      <c r="A7" s="72"/>
      <c r="B7" s="73" t="s">
        <v>47</v>
      </c>
      <c r="C7" s="74">
        <v>1672169.13705816</v>
      </c>
    </row>
    <row r="8" spans="1:4" ht="15" customHeight="1">
      <c r="A8" s="72"/>
      <c r="B8" s="75" t="s">
        <v>48</v>
      </c>
      <c r="C8" s="76">
        <v>596443.79587399005</v>
      </c>
    </row>
    <row r="9" spans="1:4" ht="15" customHeight="1">
      <c r="A9" s="72"/>
      <c r="B9" s="77" t="s">
        <v>49</v>
      </c>
      <c r="C9" s="78">
        <v>243169.011606129</v>
      </c>
    </row>
    <row r="10" spans="1:4" ht="15" customHeight="1">
      <c r="A10" s="72"/>
      <c r="B10" s="75" t="s">
        <v>50</v>
      </c>
      <c r="C10" s="76">
        <v>31658.9011130625</v>
      </c>
    </row>
    <row r="11" spans="1:4" ht="15" customHeight="1">
      <c r="A11" s="72"/>
      <c r="B11" s="77" t="s">
        <v>51</v>
      </c>
      <c r="C11" s="78">
        <v>107363.05126352</v>
      </c>
    </row>
    <row r="12" spans="1:4" ht="15" customHeight="1">
      <c r="A12" s="72"/>
      <c r="B12" s="75" t="s">
        <v>52</v>
      </c>
      <c r="C12" s="76">
        <v>26078.384564184998</v>
      </c>
    </row>
    <row r="13" spans="1:4" ht="15" customHeight="1">
      <c r="A13" s="72"/>
      <c r="B13" s="77" t="s">
        <v>53</v>
      </c>
      <c r="C13" s="78">
        <v>23052.8378351965</v>
      </c>
    </row>
    <row r="14" spans="1:4" ht="15" customHeight="1">
      <c r="A14" s="72"/>
      <c r="B14" s="75" t="s">
        <v>54</v>
      </c>
      <c r="C14" s="76">
        <v>26396.2580760161</v>
      </c>
    </row>
    <row r="15" spans="1:4" ht="15" customHeight="1">
      <c r="A15" s="72"/>
      <c r="B15" s="77" t="s">
        <v>55</v>
      </c>
      <c r="C15" s="78">
        <v>199137.933895161</v>
      </c>
    </row>
    <row r="16" spans="1:4" ht="15" customHeight="1">
      <c r="A16" s="72"/>
      <c r="B16" s="75" t="s">
        <v>56</v>
      </c>
      <c r="C16" s="76">
        <v>183821.02844187501</v>
      </c>
    </row>
    <row r="17" spans="1:3" ht="15" customHeight="1">
      <c r="A17" s="72"/>
      <c r="B17" s="77" t="s">
        <v>57</v>
      </c>
      <c r="C17" s="78">
        <v>155213.19975971201</v>
      </c>
    </row>
    <row r="18" spans="1:3" ht="15" customHeight="1">
      <c r="A18" s="72"/>
      <c r="B18" s="75" t="s">
        <v>58</v>
      </c>
      <c r="C18" s="76">
        <v>649742.93595949002</v>
      </c>
    </row>
    <row r="19" spans="1:3" ht="15" customHeight="1">
      <c r="A19" s="72"/>
      <c r="B19" s="77" t="s">
        <v>59</v>
      </c>
      <c r="C19" s="78">
        <v>349852.24104027997</v>
      </c>
    </row>
    <row r="20" spans="1:3" ht="15" customHeight="1">
      <c r="A20" s="72"/>
      <c r="B20" s="75" t="s">
        <v>60</v>
      </c>
      <c r="C20" s="76">
        <v>140509.12389313101</v>
      </c>
    </row>
    <row r="21" spans="1:3" ht="15" customHeight="1">
      <c r="A21" s="72"/>
      <c r="B21" s="77" t="s">
        <v>61</v>
      </c>
      <c r="C21" s="78">
        <v>39738.585063149199</v>
      </c>
    </row>
    <row r="22" spans="1:3" ht="15" customHeight="1">
      <c r="A22" s="72"/>
      <c r="B22" s="75" t="s">
        <v>62</v>
      </c>
      <c r="C22" s="76">
        <v>8106.3191767462904</v>
      </c>
    </row>
    <row r="23" spans="1:3" ht="15" customHeight="1">
      <c r="A23" s="72"/>
      <c r="B23" s="77" t="s">
        <v>63</v>
      </c>
      <c r="C23" s="78">
        <v>444077.58877252199</v>
      </c>
    </row>
    <row r="24" spans="1:3" ht="15" customHeight="1">
      <c r="A24" s="72"/>
      <c r="B24" s="75" t="s">
        <v>64</v>
      </c>
      <c r="C24" s="76">
        <v>352459.09581327502</v>
      </c>
    </row>
    <row r="25" spans="1:3" ht="15" customHeight="1">
      <c r="A25" s="72"/>
      <c r="B25" s="77" t="s">
        <v>65</v>
      </c>
      <c r="C25" s="78">
        <v>532315.24408722401</v>
      </c>
    </row>
    <row r="26" spans="1:3" ht="15" customHeight="1">
      <c r="A26" s="72"/>
      <c r="B26" s="75" t="s">
        <v>66</v>
      </c>
      <c r="C26" s="76">
        <v>228674.17388087299</v>
      </c>
    </row>
    <row r="27" spans="1:3" ht="15" customHeight="1">
      <c r="A27" s="72"/>
      <c r="B27" s="77" t="s">
        <v>67</v>
      </c>
      <c r="C27" s="78">
        <v>757659.00370933802</v>
      </c>
    </row>
    <row r="28" spans="1:3" ht="15" customHeight="1">
      <c r="A28" s="72"/>
      <c r="B28" s="75" t="s">
        <v>68</v>
      </c>
      <c r="C28" s="76">
        <v>1179760.2439482401</v>
      </c>
    </row>
    <row r="29" spans="1:3" ht="15" customHeight="1">
      <c r="A29" s="72"/>
      <c r="B29" s="77" t="s">
        <v>69</v>
      </c>
      <c r="C29" s="78">
        <v>353567.297812487</v>
      </c>
    </row>
    <row r="30" spans="1:3" ht="15" customHeight="1">
      <c r="A30" s="72"/>
      <c r="B30" s="75" t="s">
        <v>70</v>
      </c>
      <c r="C30" s="76">
        <v>221934.98684778999</v>
      </c>
    </row>
    <row r="31" spans="1:3" ht="15" customHeight="1">
      <c r="A31" s="72"/>
      <c r="B31" s="77" t="s">
        <v>71</v>
      </c>
      <c r="C31" s="78">
        <v>1990699.45425738</v>
      </c>
    </row>
    <row r="32" spans="1:3" ht="15" customHeight="1">
      <c r="A32" s="72"/>
      <c r="B32" s="75" t="s">
        <v>72</v>
      </c>
      <c r="C32" s="76">
        <v>70601.823157803898</v>
      </c>
    </row>
    <row r="33" spans="1:3" s="54" customFormat="1" ht="18.75" customHeight="1">
      <c r="A33" s="79"/>
      <c r="B33" s="80" t="s">
        <v>73</v>
      </c>
      <c r="C33" s="81">
        <f>SUM(C7:C32)</f>
        <v>10584201.656906737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2009</v>
      </c>
    </row>
    <row r="2" spans="1:5" ht="15.75" customHeight="1">
      <c r="A2" s="83" t="str">
        <f>Info!A4</f>
        <v>Referenzjahr 2014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FA_2014_20130902</v>
      </c>
    </row>
    <row r="4" spans="1:5" s="1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5">
      <c r="A5" s="88" t="s">
        <v>32</v>
      </c>
      <c r="B5" s="30"/>
      <c r="C5" s="30"/>
      <c r="D5" s="89" t="s">
        <v>77</v>
      </c>
    </row>
    <row r="6" spans="1:5" ht="25.5" customHeight="1">
      <c r="A6" s="90"/>
      <c r="B6" s="36" t="s">
        <v>78</v>
      </c>
      <c r="C6" s="36" t="s">
        <v>79</v>
      </c>
      <c r="D6" s="38" t="s">
        <v>80</v>
      </c>
      <c r="E6" s="54"/>
    </row>
    <row r="7" spans="1:5">
      <c r="A7" s="91" t="s">
        <v>41</v>
      </c>
      <c r="B7" s="42" t="s">
        <v>42</v>
      </c>
      <c r="C7" s="42" t="s">
        <v>81</v>
      </c>
      <c r="D7" s="92"/>
    </row>
    <row r="8" spans="1:5" s="39" customFormat="1" ht="11.25" customHeight="1">
      <c r="A8" s="93" t="s">
        <v>44</v>
      </c>
      <c r="B8" s="41" t="s">
        <v>45</v>
      </c>
      <c r="C8" s="41"/>
      <c r="D8" s="43" t="s">
        <v>45</v>
      </c>
    </row>
    <row r="9" spans="1:5" ht="15" customHeight="1">
      <c r="A9" s="44" t="s">
        <v>47</v>
      </c>
      <c r="B9" s="94">
        <v>329226602</v>
      </c>
      <c r="C9" s="95">
        <f t="shared" ref="C9:C34" si="0">C$35</f>
        <v>8.0000000000000002E-3</v>
      </c>
      <c r="D9" s="96">
        <f t="shared" ref="D9:D34" si="1">B9*C9</f>
        <v>2633812.8160000001</v>
      </c>
    </row>
    <row r="10" spans="1:5" ht="15" customHeight="1">
      <c r="A10" s="48" t="s">
        <v>48</v>
      </c>
      <c r="B10" s="97">
        <v>145725161.039</v>
      </c>
      <c r="C10" s="98">
        <f t="shared" si="0"/>
        <v>8.0000000000000002E-3</v>
      </c>
      <c r="D10" s="99">
        <f t="shared" si="1"/>
        <v>1165801.288312</v>
      </c>
    </row>
    <row r="11" spans="1:5" ht="15" customHeight="1">
      <c r="A11" s="51" t="s">
        <v>49</v>
      </c>
      <c r="B11" s="100">
        <v>55272729.329709999</v>
      </c>
      <c r="C11" s="101">
        <f t="shared" si="0"/>
        <v>8.0000000000000002E-3</v>
      </c>
      <c r="D11" s="102">
        <f t="shared" si="1"/>
        <v>442181.83463767997</v>
      </c>
    </row>
    <row r="12" spans="1:5" ht="15" customHeight="1">
      <c r="A12" s="48" t="s">
        <v>50</v>
      </c>
      <c r="B12" s="97">
        <v>4145178.42</v>
      </c>
      <c r="C12" s="98">
        <f t="shared" si="0"/>
        <v>8.0000000000000002E-3</v>
      </c>
      <c r="D12" s="99">
        <f t="shared" si="1"/>
        <v>33161.427360000001</v>
      </c>
    </row>
    <row r="13" spans="1:5" ht="15" customHeight="1">
      <c r="A13" s="51" t="s">
        <v>51</v>
      </c>
      <c r="B13" s="100">
        <v>75620484.853</v>
      </c>
      <c r="C13" s="101">
        <f t="shared" si="0"/>
        <v>8.0000000000000002E-3</v>
      </c>
      <c r="D13" s="102">
        <f t="shared" si="1"/>
        <v>604963.87882400001</v>
      </c>
    </row>
    <row r="14" spans="1:5" ht="15" customHeight="1">
      <c r="A14" s="48" t="s">
        <v>52</v>
      </c>
      <c r="B14" s="97">
        <v>6821886.29</v>
      </c>
      <c r="C14" s="98">
        <f t="shared" si="0"/>
        <v>8.0000000000000002E-3</v>
      </c>
      <c r="D14" s="99">
        <f t="shared" si="1"/>
        <v>54575.090320000003</v>
      </c>
    </row>
    <row r="15" spans="1:5" ht="15" customHeight="1">
      <c r="A15" s="51" t="s">
        <v>53</v>
      </c>
      <c r="B15" s="100">
        <v>22369039.969999999</v>
      </c>
      <c r="C15" s="101">
        <f t="shared" si="0"/>
        <v>8.0000000000000002E-3</v>
      </c>
      <c r="D15" s="102">
        <f t="shared" si="1"/>
        <v>178952.31975999998</v>
      </c>
    </row>
    <row r="16" spans="1:5" ht="15" customHeight="1">
      <c r="A16" s="48" t="s">
        <v>54</v>
      </c>
      <c r="B16" s="97">
        <v>5949505.0350000001</v>
      </c>
      <c r="C16" s="98">
        <f t="shared" si="0"/>
        <v>8.0000000000000002E-3</v>
      </c>
      <c r="D16" s="99">
        <f t="shared" si="1"/>
        <v>47596.040280000001</v>
      </c>
    </row>
    <row r="17" spans="1:4" ht="15" customHeight="1">
      <c r="A17" s="51" t="s">
        <v>55</v>
      </c>
      <c r="B17" s="100">
        <v>42808343.517999999</v>
      </c>
      <c r="C17" s="101">
        <f t="shared" si="0"/>
        <v>8.0000000000000002E-3</v>
      </c>
      <c r="D17" s="102">
        <f t="shared" si="1"/>
        <v>342466.74814400001</v>
      </c>
    </row>
    <row r="18" spans="1:4" ht="15" customHeight="1">
      <c r="A18" s="48" t="s">
        <v>56</v>
      </c>
      <c r="B18" s="97">
        <v>24156116.989999998</v>
      </c>
      <c r="C18" s="98">
        <f t="shared" si="0"/>
        <v>8.0000000000000002E-3</v>
      </c>
      <c r="D18" s="99">
        <f t="shared" si="1"/>
        <v>193248.93591999999</v>
      </c>
    </row>
    <row r="19" spans="1:4" ht="15" customHeight="1">
      <c r="A19" s="51" t="s">
        <v>57</v>
      </c>
      <c r="B19" s="100">
        <v>21318698.875</v>
      </c>
      <c r="C19" s="101">
        <f t="shared" si="0"/>
        <v>8.0000000000000002E-3</v>
      </c>
      <c r="D19" s="102">
        <f t="shared" si="1"/>
        <v>170549.59100000001</v>
      </c>
    </row>
    <row r="20" spans="1:4" ht="15" customHeight="1">
      <c r="A20" s="48" t="s">
        <v>58</v>
      </c>
      <c r="B20" s="97">
        <v>45112927.017999999</v>
      </c>
      <c r="C20" s="98">
        <f t="shared" si="0"/>
        <v>8.0000000000000002E-3</v>
      </c>
      <c r="D20" s="99">
        <f t="shared" si="1"/>
        <v>360903.41614400002</v>
      </c>
    </row>
    <row r="21" spans="1:4" ht="15" customHeight="1">
      <c r="A21" s="51" t="s">
        <v>59</v>
      </c>
      <c r="B21" s="100">
        <v>35539895.765000001</v>
      </c>
      <c r="C21" s="101">
        <f t="shared" si="0"/>
        <v>8.0000000000000002E-3</v>
      </c>
      <c r="D21" s="102">
        <f t="shared" si="1"/>
        <v>284319.16612000001</v>
      </c>
    </row>
    <row r="22" spans="1:4" ht="15" customHeight="1">
      <c r="A22" s="48" t="s">
        <v>60</v>
      </c>
      <c r="B22" s="97">
        <v>10546968.297</v>
      </c>
      <c r="C22" s="98">
        <f t="shared" si="0"/>
        <v>8.0000000000000002E-3</v>
      </c>
      <c r="D22" s="99">
        <f t="shared" si="1"/>
        <v>84375.74637600001</v>
      </c>
    </row>
    <row r="23" spans="1:4" ht="15" customHeight="1">
      <c r="A23" s="51" t="s">
        <v>61</v>
      </c>
      <c r="B23" s="100">
        <v>11059285.164999999</v>
      </c>
      <c r="C23" s="101">
        <f t="shared" si="0"/>
        <v>8.0000000000000002E-3</v>
      </c>
      <c r="D23" s="102">
        <f t="shared" si="1"/>
        <v>88474.281319999995</v>
      </c>
    </row>
    <row r="24" spans="1:4" ht="15" customHeight="1">
      <c r="A24" s="48" t="s">
        <v>62</v>
      </c>
      <c r="B24" s="97">
        <v>3654617.8829999999</v>
      </c>
      <c r="C24" s="98">
        <f t="shared" si="0"/>
        <v>8.0000000000000002E-3</v>
      </c>
      <c r="D24" s="99">
        <f t="shared" si="1"/>
        <v>29236.943063999999</v>
      </c>
    </row>
    <row r="25" spans="1:4" ht="15" customHeight="1">
      <c r="A25" s="51" t="s">
        <v>63</v>
      </c>
      <c r="B25" s="100">
        <v>78637871.597000003</v>
      </c>
      <c r="C25" s="101">
        <f t="shared" si="0"/>
        <v>8.0000000000000002E-3</v>
      </c>
      <c r="D25" s="102">
        <f t="shared" si="1"/>
        <v>629102.97277600004</v>
      </c>
    </row>
    <row r="26" spans="1:4" ht="15" customHeight="1">
      <c r="A26" s="48" t="s">
        <v>64</v>
      </c>
      <c r="B26" s="97">
        <v>43361247.938000001</v>
      </c>
      <c r="C26" s="98">
        <f t="shared" si="0"/>
        <v>8.0000000000000002E-3</v>
      </c>
      <c r="D26" s="99">
        <f t="shared" si="1"/>
        <v>346889.983504</v>
      </c>
    </row>
    <row r="27" spans="1:4" ht="15" customHeight="1">
      <c r="A27" s="51" t="s">
        <v>65</v>
      </c>
      <c r="B27" s="100">
        <v>92617823.025000006</v>
      </c>
      <c r="C27" s="101">
        <f t="shared" si="0"/>
        <v>8.0000000000000002E-3</v>
      </c>
      <c r="D27" s="102">
        <f t="shared" si="1"/>
        <v>740942.58420000004</v>
      </c>
    </row>
    <row r="28" spans="1:4" ht="15" customHeight="1">
      <c r="A28" s="48" t="s">
        <v>66</v>
      </c>
      <c r="B28" s="97">
        <v>39731586.399999999</v>
      </c>
      <c r="C28" s="98">
        <f t="shared" si="0"/>
        <v>8.0000000000000002E-3</v>
      </c>
      <c r="D28" s="99">
        <f t="shared" si="1"/>
        <v>317852.6912</v>
      </c>
    </row>
    <row r="29" spans="1:4" ht="15" customHeight="1">
      <c r="A29" s="51" t="s">
        <v>67</v>
      </c>
      <c r="B29" s="100">
        <v>46568875.495999999</v>
      </c>
      <c r="C29" s="101">
        <f t="shared" si="0"/>
        <v>8.0000000000000002E-3</v>
      </c>
      <c r="D29" s="102">
        <f t="shared" si="1"/>
        <v>372551.003968</v>
      </c>
    </row>
    <row r="30" spans="1:4" ht="15" customHeight="1">
      <c r="A30" s="48" t="s">
        <v>68</v>
      </c>
      <c r="B30" s="97">
        <v>108111687.182</v>
      </c>
      <c r="C30" s="98">
        <f t="shared" si="0"/>
        <v>8.0000000000000002E-3</v>
      </c>
      <c r="D30" s="99">
        <f t="shared" si="1"/>
        <v>864893.49745599995</v>
      </c>
    </row>
    <row r="31" spans="1:4" ht="15" customHeight="1">
      <c r="A31" s="51" t="s">
        <v>69</v>
      </c>
      <c r="B31" s="100">
        <v>37678392.137000002</v>
      </c>
      <c r="C31" s="101">
        <f t="shared" si="0"/>
        <v>8.0000000000000002E-3</v>
      </c>
      <c r="D31" s="102">
        <f t="shared" si="1"/>
        <v>301427.13709600002</v>
      </c>
    </row>
    <row r="32" spans="1:4" ht="15" customHeight="1">
      <c r="A32" s="48" t="s">
        <v>70</v>
      </c>
      <c r="B32" s="97">
        <v>15760449.616</v>
      </c>
      <c r="C32" s="98">
        <f t="shared" si="0"/>
        <v>8.0000000000000002E-3</v>
      </c>
      <c r="D32" s="99">
        <f t="shared" si="1"/>
        <v>126083.596928</v>
      </c>
    </row>
    <row r="33" spans="1:4" ht="15" customHeight="1">
      <c r="A33" s="51" t="s">
        <v>71</v>
      </c>
      <c r="B33" s="100">
        <v>79856912.107999995</v>
      </c>
      <c r="C33" s="101">
        <f t="shared" si="0"/>
        <v>8.0000000000000002E-3</v>
      </c>
      <c r="D33" s="102">
        <f t="shared" si="1"/>
        <v>638855.29686400003</v>
      </c>
    </row>
    <row r="34" spans="1:4" ht="15" customHeight="1">
      <c r="A34" s="48" t="s">
        <v>72</v>
      </c>
      <c r="B34" s="97">
        <v>5445148</v>
      </c>
      <c r="C34" s="98">
        <f t="shared" si="0"/>
        <v>8.0000000000000002E-3</v>
      </c>
      <c r="D34" s="99">
        <f t="shared" si="1"/>
        <v>43561.184000000001</v>
      </c>
    </row>
    <row r="35" spans="1:4" s="54" customFormat="1" ht="18.75" customHeight="1">
      <c r="A35" s="103" t="s">
        <v>73</v>
      </c>
      <c r="B35" s="104">
        <f>SUM(B9:B34)</f>
        <v>1387097433.9467101</v>
      </c>
      <c r="C35" s="105">
        <v>8.0000000000000002E-3</v>
      </c>
      <c r="D35" s="106">
        <f>SUM(D9:D34)</f>
        <v>11096779.471573683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82</v>
      </c>
      <c r="B1" s="109"/>
      <c r="C1" s="109"/>
      <c r="D1" s="19">
        <v>2009</v>
      </c>
      <c r="E1" s="109"/>
    </row>
    <row r="2" spans="1:7" ht="15.75" customHeight="1">
      <c r="A2" s="83" t="str">
        <f>Info!A4</f>
        <v>Referenzjahr 2014</v>
      </c>
      <c r="B2" s="110"/>
      <c r="C2" s="64"/>
      <c r="D2" s="60"/>
      <c r="E2" s="60"/>
    </row>
    <row r="3" spans="1:7">
      <c r="D3" s="21" t="str">
        <f>Info!$C$28</f>
        <v>FA_2014_20130902</v>
      </c>
      <c r="G3" s="21"/>
    </row>
    <row r="4" spans="1:7" s="22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7" s="27" customFormat="1" ht="11.25" customHeight="1">
      <c r="A5" s="88" t="s">
        <v>32</v>
      </c>
      <c r="B5" s="32"/>
      <c r="C5" s="32"/>
      <c r="D5" s="89" t="s">
        <v>83</v>
      </c>
    </row>
    <row r="6" spans="1:7" ht="56.25" customHeight="1">
      <c r="A6" s="111"/>
      <c r="B6" s="112" t="s">
        <v>84</v>
      </c>
      <c r="C6" s="112" t="s">
        <v>85</v>
      </c>
      <c r="D6" s="113" t="s">
        <v>86</v>
      </c>
    </row>
    <row r="7" spans="1:7" s="39" customFormat="1" ht="11.25" customHeight="1">
      <c r="A7" s="91" t="s">
        <v>41</v>
      </c>
      <c r="B7" s="42" t="s">
        <v>42</v>
      </c>
      <c r="C7" s="42" t="s">
        <v>42</v>
      </c>
      <c r="D7" s="114"/>
    </row>
    <row r="8" spans="1:7" s="115" customFormat="1">
      <c r="A8" s="93" t="s">
        <v>44</v>
      </c>
      <c r="B8" s="41" t="s">
        <v>45</v>
      </c>
      <c r="C8" s="41" t="s">
        <v>45</v>
      </c>
      <c r="D8" s="43" t="s">
        <v>45</v>
      </c>
      <c r="F8" s="116" t="s">
        <v>87</v>
      </c>
      <c r="G8" s="117"/>
    </row>
    <row r="9" spans="1:7">
      <c r="A9" s="44" t="s">
        <v>47</v>
      </c>
      <c r="B9" s="45">
        <v>10458082.5</v>
      </c>
      <c r="C9" s="45">
        <v>594843.23109999998</v>
      </c>
      <c r="D9" s="118">
        <f t="shared" ref="D9:D34" si="0">B9+C9</f>
        <v>11052925.7311</v>
      </c>
      <c r="F9" s="119" t="s">
        <v>88</v>
      </c>
      <c r="G9" s="120">
        <v>2.7E-2</v>
      </c>
    </row>
    <row r="10" spans="1:7">
      <c r="A10" s="48" t="s">
        <v>48</v>
      </c>
      <c r="B10" s="49">
        <v>4990344.7</v>
      </c>
      <c r="C10" s="49">
        <v>157786.37779999999</v>
      </c>
      <c r="D10" s="121">
        <f t="shared" si="0"/>
        <v>5148131.0778000001</v>
      </c>
      <c r="F10" s="119" t="s">
        <v>89</v>
      </c>
      <c r="G10" s="120">
        <v>8.7999999999999995E-2</v>
      </c>
    </row>
    <row r="11" spans="1:7">
      <c r="A11" s="51" t="s">
        <v>49</v>
      </c>
      <c r="B11" s="52">
        <v>1695708.1</v>
      </c>
      <c r="C11" s="52">
        <v>151151.45730000001</v>
      </c>
      <c r="D11" s="122">
        <f t="shared" si="0"/>
        <v>1846859.5573</v>
      </c>
      <c r="F11" s="119" t="s">
        <v>90</v>
      </c>
      <c r="G11" s="120">
        <v>0.125</v>
      </c>
    </row>
    <row r="12" spans="1:7">
      <c r="A12" s="48" t="s">
        <v>50</v>
      </c>
      <c r="B12" s="49">
        <v>125540.6</v>
      </c>
      <c r="C12" s="49">
        <v>1250.6303</v>
      </c>
      <c r="D12" s="121">
        <f t="shared" si="0"/>
        <v>126791.23030000001</v>
      </c>
      <c r="F12" s="123" t="s">
        <v>91</v>
      </c>
      <c r="G12" s="124">
        <v>1</v>
      </c>
    </row>
    <row r="13" spans="1:7">
      <c r="A13" s="51" t="s">
        <v>51</v>
      </c>
      <c r="B13" s="52">
        <v>829728.1</v>
      </c>
      <c r="C13" s="52">
        <v>183794.74650000001</v>
      </c>
      <c r="D13" s="122">
        <f t="shared" si="0"/>
        <v>1013522.8465</v>
      </c>
    </row>
    <row r="14" spans="1:7">
      <c r="A14" s="48" t="s">
        <v>52</v>
      </c>
      <c r="B14" s="49">
        <v>192141.2</v>
      </c>
      <c r="C14" s="49">
        <v>4318.6364999999996</v>
      </c>
      <c r="D14" s="121">
        <f t="shared" si="0"/>
        <v>196459.8365</v>
      </c>
    </row>
    <row r="15" spans="1:7">
      <c r="A15" s="51" t="s">
        <v>53</v>
      </c>
      <c r="B15" s="52">
        <v>183847</v>
      </c>
      <c r="C15" s="52">
        <v>16862.832699999999</v>
      </c>
      <c r="D15" s="122">
        <f t="shared" si="0"/>
        <v>200709.8327</v>
      </c>
    </row>
    <row r="16" spans="1:7">
      <c r="A16" s="48" t="s">
        <v>54</v>
      </c>
      <c r="B16" s="49">
        <v>125168.8</v>
      </c>
      <c r="C16" s="49">
        <v>14513.5867</v>
      </c>
      <c r="D16" s="121">
        <f t="shared" si="0"/>
        <v>139682.3867</v>
      </c>
    </row>
    <row r="17" spans="1:4">
      <c r="A17" s="51" t="s">
        <v>55</v>
      </c>
      <c r="B17" s="52">
        <v>1899608.2</v>
      </c>
      <c r="C17" s="52">
        <v>1138811.3118</v>
      </c>
      <c r="D17" s="122">
        <f t="shared" si="0"/>
        <v>3038419.5118</v>
      </c>
    </row>
    <row r="18" spans="1:4">
      <c r="A18" s="48" t="s">
        <v>56</v>
      </c>
      <c r="B18" s="49">
        <v>1530843</v>
      </c>
      <c r="C18" s="49">
        <v>346781.59909999999</v>
      </c>
      <c r="D18" s="121">
        <f t="shared" si="0"/>
        <v>1877624.5991</v>
      </c>
    </row>
    <row r="19" spans="1:4">
      <c r="A19" s="51" t="s">
        <v>57</v>
      </c>
      <c r="B19" s="52">
        <v>1269617.3</v>
      </c>
      <c r="C19" s="52">
        <v>15812.0412</v>
      </c>
      <c r="D19" s="122">
        <f t="shared" si="0"/>
        <v>1285429.3412000001</v>
      </c>
    </row>
    <row r="20" spans="1:4">
      <c r="A20" s="48" t="s">
        <v>58</v>
      </c>
      <c r="B20" s="49">
        <v>1567442</v>
      </c>
      <c r="C20" s="49">
        <v>1765493.4898999999</v>
      </c>
      <c r="D20" s="121">
        <f t="shared" si="0"/>
        <v>3332935.4898999999</v>
      </c>
    </row>
    <row r="21" spans="1:4">
      <c r="A21" s="51" t="s">
        <v>59</v>
      </c>
      <c r="B21" s="52">
        <v>1145974.7</v>
      </c>
      <c r="C21" s="52">
        <v>261274.26</v>
      </c>
      <c r="D21" s="122">
        <f t="shared" si="0"/>
        <v>1407248.96</v>
      </c>
    </row>
    <row r="22" spans="1:4">
      <c r="A22" s="48" t="s">
        <v>60</v>
      </c>
      <c r="B22" s="49">
        <v>702173.4</v>
      </c>
      <c r="C22" s="49">
        <v>245823.6121</v>
      </c>
      <c r="D22" s="121">
        <f t="shared" si="0"/>
        <v>947997.01210000005</v>
      </c>
    </row>
    <row r="23" spans="1:4">
      <c r="A23" s="51" t="s">
        <v>61</v>
      </c>
      <c r="B23" s="52">
        <v>299230.3</v>
      </c>
      <c r="C23" s="52">
        <v>7919.2749999999996</v>
      </c>
      <c r="D23" s="122">
        <f t="shared" si="0"/>
        <v>307149.57500000001</v>
      </c>
    </row>
    <row r="24" spans="1:4">
      <c r="A24" s="48" t="s">
        <v>62</v>
      </c>
      <c r="B24" s="49">
        <v>65920.2</v>
      </c>
      <c r="C24" s="49">
        <v>8098.4220999999998</v>
      </c>
      <c r="D24" s="121">
        <f t="shared" si="0"/>
        <v>74018.622099999993</v>
      </c>
    </row>
    <row r="25" spans="1:4">
      <c r="A25" s="51" t="s">
        <v>63</v>
      </c>
      <c r="B25" s="52">
        <v>2590573.9</v>
      </c>
      <c r="C25" s="52">
        <v>332399.01909999998</v>
      </c>
      <c r="D25" s="122">
        <f t="shared" si="0"/>
        <v>2922972.9191000001</v>
      </c>
    </row>
    <row r="26" spans="1:4">
      <c r="A26" s="48" t="s">
        <v>64</v>
      </c>
      <c r="B26" s="49">
        <v>754454.2</v>
      </c>
      <c r="C26" s="49">
        <v>36326.154000000002</v>
      </c>
      <c r="D26" s="121">
        <f t="shared" si="0"/>
        <v>790780.35399999993</v>
      </c>
    </row>
    <row r="27" spans="1:4">
      <c r="A27" s="51" t="s">
        <v>65</v>
      </c>
      <c r="B27" s="52">
        <v>3781144.3</v>
      </c>
      <c r="C27" s="52">
        <v>33462.765099999997</v>
      </c>
      <c r="D27" s="122">
        <f t="shared" si="0"/>
        <v>3814607.0650999998</v>
      </c>
    </row>
    <row r="28" spans="1:4">
      <c r="A28" s="48" t="s">
        <v>66</v>
      </c>
      <c r="B28" s="49">
        <v>1069869.6000000001</v>
      </c>
      <c r="C28" s="49">
        <v>14838.279399999999</v>
      </c>
      <c r="D28" s="121">
        <f t="shared" si="0"/>
        <v>1084707.8794</v>
      </c>
    </row>
    <row r="29" spans="1:4">
      <c r="A29" s="51" t="s">
        <v>67</v>
      </c>
      <c r="B29" s="52">
        <v>2627288</v>
      </c>
      <c r="C29" s="52">
        <v>310786.35519999999</v>
      </c>
      <c r="D29" s="122">
        <f t="shared" si="0"/>
        <v>2938074.3552000001</v>
      </c>
    </row>
    <row r="30" spans="1:4">
      <c r="A30" s="48" t="s">
        <v>68</v>
      </c>
      <c r="B30" s="49">
        <v>4031372.3</v>
      </c>
      <c r="C30" s="49">
        <v>2458939.8075000001</v>
      </c>
      <c r="D30" s="121">
        <f t="shared" si="0"/>
        <v>6490312.1074999999</v>
      </c>
    </row>
    <row r="31" spans="1:4">
      <c r="A31" s="51" t="s">
        <v>69</v>
      </c>
      <c r="B31" s="52">
        <v>1050098</v>
      </c>
      <c r="C31" s="52">
        <v>4116.6235999999999</v>
      </c>
      <c r="D31" s="122">
        <f t="shared" si="0"/>
        <v>1054214.6236</v>
      </c>
    </row>
    <row r="32" spans="1:4">
      <c r="A32" s="48" t="s">
        <v>70</v>
      </c>
      <c r="B32" s="49">
        <v>944073</v>
      </c>
      <c r="C32" s="49">
        <v>353548.13640000002</v>
      </c>
      <c r="D32" s="121">
        <f t="shared" si="0"/>
        <v>1297621.1364</v>
      </c>
    </row>
    <row r="33" spans="1:6">
      <c r="A33" s="51" t="s">
        <v>71</v>
      </c>
      <c r="B33" s="52">
        <v>3735597.5</v>
      </c>
      <c r="C33" s="52">
        <v>1203779.9203999999</v>
      </c>
      <c r="D33" s="122">
        <f t="shared" si="0"/>
        <v>4939377.4204000002</v>
      </c>
    </row>
    <row r="34" spans="1:6">
      <c r="A34" s="125" t="s">
        <v>72</v>
      </c>
      <c r="B34" s="49">
        <v>250279.7</v>
      </c>
      <c r="C34" s="49">
        <v>8930.5874000000003</v>
      </c>
      <c r="D34" s="121">
        <f t="shared" si="0"/>
        <v>259210.2874</v>
      </c>
    </row>
    <row r="35" spans="1:6" s="54" customFormat="1">
      <c r="A35" s="55" t="s">
        <v>73</v>
      </c>
      <c r="B35" s="126">
        <f>SUM(B9:B34)</f>
        <v>47916120.600000001</v>
      </c>
      <c r="C35" s="126">
        <f>SUM(C9:C34)</f>
        <v>9671663.1581999995</v>
      </c>
      <c r="D35" s="57">
        <f>SUM(D9:D34)</f>
        <v>57587783.758200005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11</v>
      </c>
      <c r="C1" s="127"/>
      <c r="D1" s="19">
        <v>2009</v>
      </c>
      <c r="E1" s="20" t="str">
        <f>Info!A4</f>
        <v>Referenzjahr 2014</v>
      </c>
      <c r="I1" s="21" t="str">
        <f>Info!$C$28</f>
        <v>FA_2014_20130902</v>
      </c>
    </row>
    <row r="2" spans="1:9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9">
      <c r="A3" s="129"/>
      <c r="B3" s="88" t="s">
        <v>32</v>
      </c>
      <c r="C3" s="30"/>
      <c r="D3" s="30"/>
      <c r="E3" s="30" t="s">
        <v>92</v>
      </c>
      <c r="F3" s="30"/>
      <c r="G3" s="30"/>
      <c r="H3" s="30" t="s">
        <v>93</v>
      </c>
      <c r="I3" s="89" t="s">
        <v>94</v>
      </c>
    </row>
    <row r="4" spans="1:9" ht="40.5" customHeight="1">
      <c r="A4" s="60"/>
      <c r="B4" s="90"/>
      <c r="C4" s="36" t="s">
        <v>95</v>
      </c>
      <c r="D4" s="36" t="s">
        <v>96</v>
      </c>
      <c r="E4" s="36" t="s">
        <v>97</v>
      </c>
      <c r="F4" s="36" t="s">
        <v>98</v>
      </c>
      <c r="G4" s="36" t="s">
        <v>99</v>
      </c>
      <c r="H4" s="36" t="s">
        <v>100</v>
      </c>
      <c r="I4" s="38" t="s">
        <v>101</v>
      </c>
    </row>
    <row r="5" spans="1:9">
      <c r="A5" s="60"/>
      <c r="B5" s="91" t="s">
        <v>41</v>
      </c>
      <c r="C5" s="42" t="s">
        <v>42</v>
      </c>
      <c r="D5" s="42" t="s">
        <v>42</v>
      </c>
      <c r="E5" s="42"/>
      <c r="F5" s="42" t="s">
        <v>42</v>
      </c>
      <c r="G5" s="42" t="s">
        <v>102</v>
      </c>
      <c r="H5" s="42"/>
      <c r="I5" s="92"/>
    </row>
    <row r="6" spans="1:9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1"/>
      <c r="I6" s="43" t="s">
        <v>45</v>
      </c>
    </row>
    <row r="7" spans="1:9">
      <c r="A7" s="60"/>
      <c r="B7" s="44" t="s">
        <v>47</v>
      </c>
      <c r="C7" s="45">
        <v>76046.195000000007</v>
      </c>
      <c r="D7" s="45">
        <v>21842.775259999999</v>
      </c>
      <c r="E7" s="130">
        <f t="shared" ref="E7:E32" si="0">D7-C7</f>
        <v>-54203.419740000012</v>
      </c>
      <c r="F7" s="45">
        <v>3565792.9376867502</v>
      </c>
      <c r="G7" s="130">
        <f>NP!J7+QS!C7+JP!D9</f>
        <v>46968391.468158156</v>
      </c>
      <c r="H7" s="131">
        <f t="shared" ref="H7:H33" si="1">G7/F7</f>
        <v>13.171934626868191</v>
      </c>
      <c r="I7" s="132">
        <f t="shared" ref="I7:I32" si="2">E7*H7</f>
        <v>-713963.90136797703</v>
      </c>
    </row>
    <row r="8" spans="1:9">
      <c r="A8" s="60"/>
      <c r="B8" s="48" t="s">
        <v>48</v>
      </c>
      <c r="C8" s="49">
        <v>15641.35</v>
      </c>
      <c r="D8" s="49">
        <v>13689.05265</v>
      </c>
      <c r="E8" s="133">
        <f t="shared" si="0"/>
        <v>-1952.2973500000007</v>
      </c>
      <c r="F8" s="49">
        <v>1143057.1422891601</v>
      </c>
      <c r="G8" s="133">
        <f>NP!J8+QS!C8+JP!D10</f>
        <v>21296713.973673992</v>
      </c>
      <c r="H8" s="134">
        <f t="shared" si="1"/>
        <v>18.631364247480942</v>
      </c>
      <c r="I8" s="135">
        <f t="shared" si="2"/>
        <v>-36373.963047241799</v>
      </c>
    </row>
    <row r="9" spans="1:9">
      <c r="A9" s="60"/>
      <c r="B9" s="51" t="s">
        <v>49</v>
      </c>
      <c r="C9" s="52">
        <v>3622.5360000000001</v>
      </c>
      <c r="D9" s="52">
        <v>5937.4472500000002</v>
      </c>
      <c r="E9" s="136">
        <f t="shared" si="0"/>
        <v>2314.9112500000001</v>
      </c>
      <c r="F9" s="52">
        <v>531300.67361445795</v>
      </c>
      <c r="G9" s="136">
        <f>NP!J9+QS!C9+JP!D11</f>
        <v>8430144.8689061292</v>
      </c>
      <c r="H9" s="137">
        <f t="shared" si="1"/>
        <v>15.866994505306279</v>
      </c>
      <c r="I9" s="138">
        <f t="shared" si="2"/>
        <v>36730.68408402169</v>
      </c>
    </row>
    <row r="10" spans="1:9">
      <c r="A10" s="60"/>
      <c r="B10" s="48" t="s">
        <v>50</v>
      </c>
      <c r="C10" s="49">
        <v>91.274450000000002</v>
      </c>
      <c r="D10" s="49">
        <v>318.28625</v>
      </c>
      <c r="E10" s="133">
        <f t="shared" si="0"/>
        <v>227.01179999999999</v>
      </c>
      <c r="F10" s="49">
        <v>32782.639759036101</v>
      </c>
      <c r="G10" s="133">
        <f>NP!J10+QS!C10+JP!D12</f>
        <v>608613.4314130625</v>
      </c>
      <c r="H10" s="134">
        <f t="shared" si="1"/>
        <v>18.565113605450467</v>
      </c>
      <c r="I10" s="135">
        <f t="shared" si="2"/>
        <v>4214.4998567778002</v>
      </c>
    </row>
    <row r="11" spans="1:9">
      <c r="A11" s="60"/>
      <c r="B11" s="51" t="s">
        <v>51</v>
      </c>
      <c r="C11" s="52">
        <v>2304.3076500000002</v>
      </c>
      <c r="D11" s="52">
        <v>1661.9266500000001</v>
      </c>
      <c r="E11" s="136">
        <f t="shared" si="0"/>
        <v>-642.38100000000009</v>
      </c>
      <c r="F11" s="52">
        <v>635285.35819277097</v>
      </c>
      <c r="G11" s="136">
        <f>NP!J11+QS!C11+JP!D13</f>
        <v>6472071.5977635197</v>
      </c>
      <c r="H11" s="137">
        <f t="shared" si="1"/>
        <v>10.187660575359324</v>
      </c>
      <c r="I11" s="138">
        <f t="shared" si="2"/>
        <v>-6544.3595880598987</v>
      </c>
    </row>
    <row r="12" spans="1:9">
      <c r="A12" s="60"/>
      <c r="B12" s="48" t="s">
        <v>52</v>
      </c>
      <c r="C12" s="49">
        <v>309.19600000000003</v>
      </c>
      <c r="D12" s="49">
        <v>331.78415000000001</v>
      </c>
      <c r="E12" s="133">
        <f t="shared" si="0"/>
        <v>22.588149999999985</v>
      </c>
      <c r="F12" s="49">
        <v>49362.1509156627</v>
      </c>
      <c r="G12" s="133">
        <f>NP!J12+QS!C12+JP!D14</f>
        <v>838288.02106418507</v>
      </c>
      <c r="H12" s="134">
        <f t="shared" si="1"/>
        <v>16.982404646354151</v>
      </c>
      <c r="I12" s="135">
        <f t="shared" si="2"/>
        <v>383.60110351254428</v>
      </c>
    </row>
    <row r="13" spans="1:9">
      <c r="A13" s="60"/>
      <c r="B13" s="51" t="s">
        <v>53</v>
      </c>
      <c r="C13" s="52">
        <v>646.76800000000003</v>
      </c>
      <c r="D13" s="52">
        <v>860.37300000000005</v>
      </c>
      <c r="E13" s="136">
        <f t="shared" si="0"/>
        <v>213.60500000000002</v>
      </c>
      <c r="F13" s="52">
        <v>117181.857710843</v>
      </c>
      <c r="G13" s="136">
        <f>NP!J13+QS!C13+JP!D15</f>
        <v>1363051.9705351961</v>
      </c>
      <c r="H13" s="137">
        <f t="shared" si="1"/>
        <v>11.631936864310958</v>
      </c>
      <c r="I13" s="138">
        <f t="shared" si="2"/>
        <v>2484.6398739011424</v>
      </c>
    </row>
    <row r="14" spans="1:9">
      <c r="A14" s="60"/>
      <c r="B14" s="48" t="s">
        <v>54</v>
      </c>
      <c r="C14" s="49">
        <v>319.43299999999999</v>
      </c>
      <c r="D14" s="49">
        <v>559.47945000000004</v>
      </c>
      <c r="E14" s="133">
        <f t="shared" si="0"/>
        <v>240.04645000000005</v>
      </c>
      <c r="F14" s="49">
        <v>39096.588373494</v>
      </c>
      <c r="G14" s="133">
        <f>NP!J14+QS!C14+JP!D16</f>
        <v>710080.44477601617</v>
      </c>
      <c r="H14" s="134">
        <f t="shared" si="1"/>
        <v>18.1622099092775</v>
      </c>
      <c r="I14" s="135">
        <f t="shared" si="2"/>
        <v>4359.7740128768874</v>
      </c>
    </row>
    <row r="15" spans="1:9">
      <c r="A15" s="60"/>
      <c r="B15" s="51" t="s">
        <v>55</v>
      </c>
      <c r="C15" s="52">
        <v>2764.7089999999998</v>
      </c>
      <c r="D15" s="52">
        <v>4508.1775500000003</v>
      </c>
      <c r="E15" s="136">
        <f t="shared" si="0"/>
        <v>1743.4685500000005</v>
      </c>
      <c r="F15" s="52">
        <v>1356540.76313253</v>
      </c>
      <c r="G15" s="136">
        <f>NP!J15+QS!C15+JP!D17</f>
        <v>7760268.5456951614</v>
      </c>
      <c r="H15" s="137">
        <f t="shared" si="1"/>
        <v>5.720630560172121</v>
      </c>
      <c r="I15" s="138">
        <f t="shared" si="2"/>
        <v>9973.7394678289784</v>
      </c>
    </row>
    <row r="16" spans="1:9">
      <c r="A16" s="60"/>
      <c r="B16" s="48" t="s">
        <v>56</v>
      </c>
      <c r="C16" s="49">
        <v>3207.5940000000001</v>
      </c>
      <c r="D16" s="49">
        <v>2934.5160000000001</v>
      </c>
      <c r="E16" s="133">
        <f t="shared" si="0"/>
        <v>-273.07799999999997</v>
      </c>
      <c r="F16" s="49">
        <v>391269.19920481899</v>
      </c>
      <c r="G16" s="133">
        <f>NP!J16+QS!C16+JP!D18</f>
        <v>6333330.8275418747</v>
      </c>
      <c r="H16" s="134">
        <f t="shared" si="1"/>
        <v>16.186632733711669</v>
      </c>
      <c r="I16" s="135">
        <f t="shared" si="2"/>
        <v>-4420.2132936565149</v>
      </c>
    </row>
    <row r="17" spans="1:9">
      <c r="A17" s="60"/>
      <c r="B17" s="51" t="s">
        <v>57</v>
      </c>
      <c r="C17" s="52">
        <v>5956.5037000000002</v>
      </c>
      <c r="D17" s="52">
        <v>6496.3384500000002</v>
      </c>
      <c r="E17" s="136">
        <f t="shared" si="0"/>
        <v>539.83474999999999</v>
      </c>
      <c r="F17" s="52">
        <v>299786.56166265102</v>
      </c>
      <c r="G17" s="136">
        <f>NP!J17+QS!C17+JP!D19</f>
        <v>5889795.2409597114</v>
      </c>
      <c r="H17" s="137">
        <f t="shared" si="1"/>
        <v>19.64662861568652</v>
      </c>
      <c r="I17" s="138">
        <f t="shared" si="2"/>
        <v>10605.932847091979</v>
      </c>
    </row>
    <row r="18" spans="1:9">
      <c r="A18" s="60"/>
      <c r="B18" s="48" t="s">
        <v>58</v>
      </c>
      <c r="C18" s="49">
        <v>17931.22235</v>
      </c>
      <c r="D18" s="49">
        <v>14592.97105</v>
      </c>
      <c r="E18" s="133">
        <f t="shared" si="0"/>
        <v>-3338.2512999999999</v>
      </c>
      <c r="F18" s="49">
        <v>1173570.12968675</v>
      </c>
      <c r="G18" s="133">
        <f>NP!J18+QS!C18+JP!D20</f>
        <v>8384612.1258594897</v>
      </c>
      <c r="H18" s="134">
        <f t="shared" si="1"/>
        <v>7.1445343688983591</v>
      </c>
      <c r="I18" s="135">
        <f t="shared" si="2"/>
        <v>-23850.251144869628</v>
      </c>
    </row>
    <row r="19" spans="1:9">
      <c r="A19" s="60"/>
      <c r="B19" s="51" t="s">
        <v>59</v>
      </c>
      <c r="C19" s="52">
        <v>6105.5370000000003</v>
      </c>
      <c r="D19" s="52">
        <v>4167.9439000000002</v>
      </c>
      <c r="E19" s="136">
        <f t="shared" si="0"/>
        <v>-1937.5931</v>
      </c>
      <c r="F19" s="52">
        <v>527903.61445783102</v>
      </c>
      <c r="G19" s="136">
        <f>NP!J19+QS!C19+JP!D21</f>
        <v>8161687.3010402797</v>
      </c>
      <c r="H19" s="137">
        <f t="shared" si="1"/>
        <v>15.460563401185494</v>
      </c>
      <c r="I19" s="138">
        <f t="shared" si="2"/>
        <v>-29956.280968249546</v>
      </c>
    </row>
    <row r="20" spans="1:9">
      <c r="A20" s="60"/>
      <c r="B20" s="48" t="s">
        <v>60</v>
      </c>
      <c r="C20" s="49">
        <v>790.83339999999998</v>
      </c>
      <c r="D20" s="49">
        <v>2002.1108999999999</v>
      </c>
      <c r="E20" s="133">
        <f t="shared" si="0"/>
        <v>1211.2774999999999</v>
      </c>
      <c r="F20" s="49">
        <v>286953.24198795197</v>
      </c>
      <c r="G20" s="133">
        <f>NP!J20+QS!C20+JP!D22</f>
        <v>2327964.3359931312</v>
      </c>
      <c r="H20" s="134">
        <f t="shared" si="1"/>
        <v>8.1126957126027985</v>
      </c>
      <c r="I20" s="135">
        <f t="shared" si="2"/>
        <v>9826.7257810222363</v>
      </c>
    </row>
    <row r="21" spans="1:9">
      <c r="A21" s="60"/>
      <c r="B21" s="51" t="s">
        <v>61</v>
      </c>
      <c r="C21" s="52">
        <v>998.88419999999996</v>
      </c>
      <c r="D21" s="52">
        <v>975.73215000000005</v>
      </c>
      <c r="E21" s="136">
        <f t="shared" si="0"/>
        <v>-23.152049999999917</v>
      </c>
      <c r="F21" s="52">
        <v>75315.104024096407</v>
      </c>
      <c r="G21" s="136">
        <f>NP!J21+QS!C21+JP!D23</f>
        <v>1272762.4600631492</v>
      </c>
      <c r="H21" s="137">
        <f t="shared" si="1"/>
        <v>16.899166197207137</v>
      </c>
      <c r="I21" s="138">
        <f t="shared" si="2"/>
        <v>-391.2503407560481</v>
      </c>
    </row>
    <row r="22" spans="1:9">
      <c r="A22" s="60"/>
      <c r="B22" s="48" t="s">
        <v>62</v>
      </c>
      <c r="C22" s="49">
        <v>200.666</v>
      </c>
      <c r="D22" s="49">
        <v>154.79535000000001</v>
      </c>
      <c r="E22" s="133">
        <f t="shared" si="0"/>
        <v>-45.870649999999983</v>
      </c>
      <c r="F22" s="49">
        <v>23061.366325301198</v>
      </c>
      <c r="G22" s="133">
        <f>NP!J22+QS!C22+JP!D24</f>
        <v>374439.14127674623</v>
      </c>
      <c r="H22" s="134">
        <f t="shared" si="1"/>
        <v>16.236641662724889</v>
      </c>
      <c r="I22" s="135">
        <f t="shared" si="2"/>
        <v>-744.7853068862712</v>
      </c>
    </row>
    <row r="23" spans="1:9">
      <c r="A23" s="60"/>
      <c r="B23" s="51" t="s">
        <v>63</v>
      </c>
      <c r="C23" s="52">
        <v>6105.7979999999998</v>
      </c>
      <c r="D23" s="52">
        <v>8126.0140499999998</v>
      </c>
      <c r="E23" s="136">
        <f t="shared" si="0"/>
        <v>2020.21605</v>
      </c>
      <c r="F23" s="52">
        <v>651121.85481927695</v>
      </c>
      <c r="G23" s="136">
        <f>NP!J23+QS!C23+JP!D25</f>
        <v>10753971.907872524</v>
      </c>
      <c r="H23" s="137">
        <f t="shared" si="1"/>
        <v>16.516066583047436</v>
      </c>
      <c r="I23" s="138">
        <f t="shared" si="2"/>
        <v>33366.022793941091</v>
      </c>
    </row>
    <row r="24" spans="1:9">
      <c r="A24" s="60"/>
      <c r="B24" s="48" t="s">
        <v>64</v>
      </c>
      <c r="C24" s="49">
        <v>1356.9880000000001</v>
      </c>
      <c r="D24" s="49">
        <v>7312.3319499999998</v>
      </c>
      <c r="E24" s="133">
        <f t="shared" si="0"/>
        <v>5955.3439499999995</v>
      </c>
      <c r="F24" s="49">
        <v>280349.01302409603</v>
      </c>
      <c r="G24" s="133">
        <f>NP!J24+QS!C24+JP!D26</f>
        <v>4461068.6498132749</v>
      </c>
      <c r="H24" s="134">
        <f t="shared" si="1"/>
        <v>15.912553433636827</v>
      </c>
      <c r="I24" s="135">
        <f t="shared" si="2"/>
        <v>94764.728820060802</v>
      </c>
    </row>
    <row r="25" spans="1:9">
      <c r="A25" s="60"/>
      <c r="B25" s="51" t="s">
        <v>65</v>
      </c>
      <c r="C25" s="52">
        <v>13565.001099999999</v>
      </c>
      <c r="D25" s="52">
        <v>12512.060149999999</v>
      </c>
      <c r="E25" s="136">
        <f t="shared" si="0"/>
        <v>-1052.9409500000002</v>
      </c>
      <c r="F25" s="52">
        <v>856614.36102409603</v>
      </c>
      <c r="G25" s="136">
        <f>NP!J25+QS!C25+JP!D27</f>
        <v>15713194.009187223</v>
      </c>
      <c r="H25" s="137">
        <f t="shared" si="1"/>
        <v>18.343369810426541</v>
      </c>
      <c r="I25" s="138">
        <f t="shared" si="2"/>
        <v>-19314.485234391846</v>
      </c>
    </row>
    <row r="26" spans="1:9">
      <c r="A26" s="60"/>
      <c r="B26" s="48" t="s">
        <v>66</v>
      </c>
      <c r="C26" s="49">
        <v>1875.894</v>
      </c>
      <c r="D26" s="49">
        <v>2753.56185</v>
      </c>
      <c r="E26" s="133">
        <f t="shared" si="0"/>
        <v>877.66785000000004</v>
      </c>
      <c r="F26" s="49">
        <v>306776.21000000002</v>
      </c>
      <c r="G26" s="133">
        <f>NP!J26+QS!C26+JP!D28</f>
        <v>5387607.0532808732</v>
      </c>
      <c r="H26" s="134">
        <f t="shared" si="1"/>
        <v>17.562010604671311</v>
      </c>
      <c r="I26" s="135">
        <f t="shared" si="2"/>
        <v>15413.61208907907</v>
      </c>
    </row>
    <row r="27" spans="1:9">
      <c r="A27" s="60"/>
      <c r="B27" s="51" t="s">
        <v>67</v>
      </c>
      <c r="C27" s="52">
        <v>1562.0408</v>
      </c>
      <c r="D27" s="52">
        <v>13891.15105</v>
      </c>
      <c r="E27" s="136">
        <f t="shared" si="0"/>
        <v>12329.11025</v>
      </c>
      <c r="F27" s="52">
        <v>658983.09148192802</v>
      </c>
      <c r="G27" s="136">
        <f>NP!J27+QS!C27+JP!D29</f>
        <v>9930100.6589093395</v>
      </c>
      <c r="H27" s="137">
        <f t="shared" si="1"/>
        <v>15.068824659185756</v>
      </c>
      <c r="I27" s="138">
        <f t="shared" si="2"/>
        <v>185785.20056101985</v>
      </c>
    </row>
    <row r="28" spans="1:9">
      <c r="A28" s="60"/>
      <c r="B28" s="48" t="s">
        <v>68</v>
      </c>
      <c r="C28" s="49">
        <v>7327.0259999999998</v>
      </c>
      <c r="D28" s="49">
        <v>15499.9072</v>
      </c>
      <c r="E28" s="133">
        <f t="shared" si="0"/>
        <v>8172.8811999999998</v>
      </c>
      <c r="F28" s="49">
        <v>1979535.6508180699</v>
      </c>
      <c r="G28" s="133">
        <f>NP!J28+QS!C28+JP!D30</f>
        <v>22366270.051448241</v>
      </c>
      <c r="H28" s="134">
        <f t="shared" si="1"/>
        <v>11.29874576505105</v>
      </c>
      <c r="I28" s="135">
        <f t="shared" si="2"/>
        <v>92343.30684676535</v>
      </c>
    </row>
    <row r="29" spans="1:9">
      <c r="A29" s="60"/>
      <c r="B29" s="51" t="s">
        <v>69</v>
      </c>
      <c r="C29" s="52">
        <v>910</v>
      </c>
      <c r="D29" s="52">
        <v>6910.8434999999999</v>
      </c>
      <c r="E29" s="136">
        <f t="shared" si="0"/>
        <v>6000.8434999999999</v>
      </c>
      <c r="F29" s="52">
        <v>307172.51837349398</v>
      </c>
      <c r="G29" s="136">
        <f>NP!J29+QS!C29+JP!D31</f>
        <v>6077164.7214124873</v>
      </c>
      <c r="H29" s="137">
        <f t="shared" si="1"/>
        <v>19.784207108082519</v>
      </c>
      <c r="I29" s="138">
        <f t="shared" si="2"/>
        <v>118721.93062719078</v>
      </c>
    </row>
    <row r="30" spans="1:9">
      <c r="A30" s="60"/>
      <c r="B30" s="48" t="s">
        <v>70</v>
      </c>
      <c r="C30" s="49">
        <v>1195.671</v>
      </c>
      <c r="D30" s="49">
        <v>5788.3225499999999</v>
      </c>
      <c r="E30" s="133">
        <f t="shared" si="0"/>
        <v>4592.6515499999996</v>
      </c>
      <c r="F30" s="49">
        <v>247596.32579518101</v>
      </c>
      <c r="G30" s="133">
        <f>NP!J30+QS!C30+JP!D32</f>
        <v>4242714.0232477896</v>
      </c>
      <c r="H30" s="134">
        <f t="shared" si="1"/>
        <v>17.135609785895966</v>
      </c>
      <c r="I30" s="135">
        <f t="shared" si="2"/>
        <v>78697.884843390275</v>
      </c>
    </row>
    <row r="31" spans="1:9">
      <c r="A31" s="60"/>
      <c r="B31" s="51" t="s">
        <v>71</v>
      </c>
      <c r="C31" s="52">
        <v>6184.76361</v>
      </c>
      <c r="D31" s="52">
        <v>22634.633999999998</v>
      </c>
      <c r="E31" s="136">
        <f t="shared" si="0"/>
        <v>16449.870389999996</v>
      </c>
      <c r="F31" s="52">
        <v>2428303.9056385499</v>
      </c>
      <c r="G31" s="136">
        <f>NP!J31+QS!C31+JP!D33</f>
        <v>19208355.874657381</v>
      </c>
      <c r="H31" s="137">
        <f t="shared" si="1"/>
        <v>7.9101943665516314</v>
      </c>
      <c r="I31" s="138">
        <f t="shared" si="2"/>
        <v>130121.67208948245</v>
      </c>
    </row>
    <row r="32" spans="1:9">
      <c r="A32" s="60"/>
      <c r="B32" s="48" t="s">
        <v>72</v>
      </c>
      <c r="C32" s="49">
        <v>328.96069999999997</v>
      </c>
      <c r="D32" s="49">
        <v>886.61665000000005</v>
      </c>
      <c r="E32" s="133">
        <f t="shared" si="0"/>
        <v>557.65595000000008</v>
      </c>
      <c r="F32" s="49">
        <v>70014.205361445798</v>
      </c>
      <c r="G32" s="133">
        <f>NP!J32+QS!C32+JP!D34</f>
        <v>1221081.3105578038</v>
      </c>
      <c r="H32" s="134">
        <f t="shared" si="1"/>
        <v>17.440479460618253</v>
      </c>
      <c r="I32" s="135">
        <f t="shared" si="2"/>
        <v>9725.7871420665615</v>
      </c>
    </row>
    <row r="33" spans="1:9" s="54" customFormat="1">
      <c r="A33" s="59"/>
      <c r="B33" s="55" t="s">
        <v>73</v>
      </c>
      <c r="C33" s="56">
        <f>SUM(C7:C32)</f>
        <v>177349.15296000001</v>
      </c>
      <c r="D33" s="56">
        <f>SUM(D7:D32)</f>
        <v>177349.15296000001</v>
      </c>
      <c r="E33" s="56">
        <f>SUM(E7:E32)</f>
        <v>-1.8417267710901797E-11</v>
      </c>
      <c r="F33" s="56">
        <f>SUM(F7:F32)</f>
        <v>18034726.465360243</v>
      </c>
      <c r="G33" s="56">
        <f>SUM(G7:G32)</f>
        <v>226553744.01510671</v>
      </c>
      <c r="H33" s="139">
        <f t="shared" si="1"/>
        <v>12.562083736077408</v>
      </c>
      <c r="I33" s="57">
        <f>SUM(I7:I32)</f>
        <v>1960.2525479410106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2009</v>
      </c>
      <c r="C1" s="141"/>
      <c r="D1" s="142" t="str">
        <f>Info!A4</f>
        <v>Referenzjahr 2014</v>
      </c>
      <c r="E1" s="143"/>
      <c r="F1" s="143"/>
      <c r="H1" s="21" t="str">
        <f>Info!$C$28</f>
        <v>FA_2014_20130902</v>
      </c>
    </row>
    <row r="2" spans="1:10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6" t="s">
        <v>29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89" t="s">
        <v>103</v>
      </c>
    </row>
    <row r="4" spans="1:10" ht="54.75" customHeight="1">
      <c r="B4" s="51"/>
      <c r="C4" s="36" t="s">
        <v>104</v>
      </c>
      <c r="D4" s="36" t="s">
        <v>105</v>
      </c>
      <c r="E4" s="36" t="s">
        <v>106</v>
      </c>
      <c r="F4" s="36" t="s">
        <v>107</v>
      </c>
      <c r="G4" s="36" t="s">
        <v>101</v>
      </c>
      <c r="H4" s="38" t="s">
        <v>108</v>
      </c>
    </row>
    <row r="5" spans="1:10" s="39" customFormat="1" ht="11.25" customHeight="1">
      <c r="A5" s="69"/>
      <c r="B5" s="91" t="s">
        <v>109</v>
      </c>
      <c r="C5" s="144">
        <f>NP!F1</f>
        <v>2009</v>
      </c>
      <c r="D5" s="144">
        <f>QS!D1</f>
        <v>2009</v>
      </c>
      <c r="E5" s="144">
        <f>VERM!E1</f>
        <v>2009</v>
      </c>
      <c r="F5" s="144">
        <f>JP!D1</f>
        <v>2009</v>
      </c>
      <c r="G5" s="144">
        <f>REPART!D1</f>
        <v>2009</v>
      </c>
      <c r="H5" s="145">
        <f>Info!$C$31</f>
        <v>2009</v>
      </c>
    </row>
    <row r="6" spans="1:10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3" t="s">
        <v>45</v>
      </c>
    </row>
    <row r="7" spans="1:10">
      <c r="B7" s="44" t="s">
        <v>47</v>
      </c>
      <c r="C7" s="130">
        <f>NP!J7</f>
        <v>34243296.599999994</v>
      </c>
      <c r="D7" s="130">
        <f>QS!C7</f>
        <v>1672169.13705816</v>
      </c>
      <c r="E7" s="130">
        <f>VERM!D9</f>
        <v>2633812.8160000001</v>
      </c>
      <c r="F7" s="146">
        <f>JP!D9</f>
        <v>11052925.7311</v>
      </c>
      <c r="G7" s="130">
        <f>REPART!I7</f>
        <v>-713963.90136797703</v>
      </c>
      <c r="H7" s="132">
        <f t="shared" ref="H7:H32" si="0">SUM(C7:G7)</f>
        <v>48888240.382790178</v>
      </c>
      <c r="J7" s="147"/>
    </row>
    <row r="8" spans="1:10">
      <c r="B8" s="48" t="s">
        <v>48</v>
      </c>
      <c r="C8" s="133">
        <f>NP!J8</f>
        <v>15552139.100000001</v>
      </c>
      <c r="D8" s="133">
        <f>QS!C8</f>
        <v>596443.79587399005</v>
      </c>
      <c r="E8" s="133">
        <f>VERM!D10</f>
        <v>1165801.288312</v>
      </c>
      <c r="F8" s="148">
        <f>JP!D10</f>
        <v>5148131.0778000001</v>
      </c>
      <c r="G8" s="133">
        <f>REPART!I8</f>
        <v>-36373.963047241799</v>
      </c>
      <c r="H8" s="135">
        <f t="shared" si="0"/>
        <v>22426141.298938751</v>
      </c>
      <c r="J8" s="147"/>
    </row>
    <row r="9" spans="1:10">
      <c r="B9" s="51" t="s">
        <v>49</v>
      </c>
      <c r="C9" s="136">
        <f>NP!J9</f>
        <v>6340116.3000000007</v>
      </c>
      <c r="D9" s="136">
        <f>QS!C9</f>
        <v>243169.011606129</v>
      </c>
      <c r="E9" s="136">
        <f>VERM!D11</f>
        <v>442181.83463767997</v>
      </c>
      <c r="F9" s="149">
        <f>JP!D11</f>
        <v>1846859.5573</v>
      </c>
      <c r="G9" s="136">
        <f>REPART!I9</f>
        <v>36730.68408402169</v>
      </c>
      <c r="H9" s="138">
        <f t="shared" si="0"/>
        <v>8909057.3876278326</v>
      </c>
      <c r="J9" s="147"/>
    </row>
    <row r="10" spans="1:10">
      <c r="B10" s="48" t="s">
        <v>50</v>
      </c>
      <c r="C10" s="133">
        <f>NP!J10</f>
        <v>450163.3</v>
      </c>
      <c r="D10" s="133">
        <f>QS!C10</f>
        <v>31658.9011130625</v>
      </c>
      <c r="E10" s="133">
        <f>VERM!D12</f>
        <v>33161.427360000001</v>
      </c>
      <c r="F10" s="148">
        <f>JP!D12</f>
        <v>126791.23030000001</v>
      </c>
      <c r="G10" s="133">
        <f>REPART!I10</f>
        <v>4214.4998567778002</v>
      </c>
      <c r="H10" s="135">
        <f t="shared" si="0"/>
        <v>645989.35862984043</v>
      </c>
      <c r="J10" s="147"/>
    </row>
    <row r="11" spans="1:10">
      <c r="B11" s="51" t="s">
        <v>51</v>
      </c>
      <c r="C11" s="136">
        <f>NP!J11</f>
        <v>5351185.7</v>
      </c>
      <c r="D11" s="136">
        <f>QS!C11</f>
        <v>107363.05126352</v>
      </c>
      <c r="E11" s="136">
        <f>VERM!D13</f>
        <v>604963.87882400001</v>
      </c>
      <c r="F11" s="149">
        <f>JP!D13</f>
        <v>1013522.8465</v>
      </c>
      <c r="G11" s="136">
        <f>REPART!I11</f>
        <v>-6544.3595880598987</v>
      </c>
      <c r="H11" s="138">
        <f t="shared" si="0"/>
        <v>7070491.1169994604</v>
      </c>
      <c r="J11" s="147"/>
    </row>
    <row r="12" spans="1:10">
      <c r="B12" s="48" t="s">
        <v>52</v>
      </c>
      <c r="C12" s="133">
        <f>NP!J12</f>
        <v>615749.80000000005</v>
      </c>
      <c r="D12" s="133">
        <f>QS!C12</f>
        <v>26078.384564184998</v>
      </c>
      <c r="E12" s="133">
        <f>VERM!D14</f>
        <v>54575.090320000003</v>
      </c>
      <c r="F12" s="148">
        <f>JP!D14</f>
        <v>196459.8365</v>
      </c>
      <c r="G12" s="133">
        <f>REPART!I12</f>
        <v>383.60110351254428</v>
      </c>
      <c r="H12" s="135">
        <f t="shared" si="0"/>
        <v>893246.7124876976</v>
      </c>
      <c r="J12" s="147"/>
    </row>
    <row r="13" spans="1:10">
      <c r="B13" s="51" t="s">
        <v>53</v>
      </c>
      <c r="C13" s="136">
        <f>NP!J13</f>
        <v>1139289.2999999998</v>
      </c>
      <c r="D13" s="136">
        <f>QS!C13</f>
        <v>23052.8378351965</v>
      </c>
      <c r="E13" s="136">
        <f>VERM!D15</f>
        <v>178952.31975999998</v>
      </c>
      <c r="F13" s="149">
        <f>JP!D15</f>
        <v>200709.8327</v>
      </c>
      <c r="G13" s="136">
        <f>REPART!I13</f>
        <v>2484.6398739011424</v>
      </c>
      <c r="H13" s="138">
        <f t="shared" si="0"/>
        <v>1544488.9301690971</v>
      </c>
      <c r="J13" s="147"/>
    </row>
    <row r="14" spans="1:10">
      <c r="B14" s="48" t="s">
        <v>54</v>
      </c>
      <c r="C14" s="133">
        <f>NP!J14</f>
        <v>544001.80000000005</v>
      </c>
      <c r="D14" s="133">
        <f>QS!C14</f>
        <v>26396.2580760161</v>
      </c>
      <c r="E14" s="133">
        <f>VERM!D16</f>
        <v>47596.040280000001</v>
      </c>
      <c r="F14" s="148">
        <f>JP!D16</f>
        <v>139682.3867</v>
      </c>
      <c r="G14" s="133">
        <f>REPART!I14</f>
        <v>4359.7740128768874</v>
      </c>
      <c r="H14" s="135">
        <f t="shared" si="0"/>
        <v>762036.25906889304</v>
      </c>
      <c r="J14" s="147"/>
    </row>
    <row r="15" spans="1:10">
      <c r="B15" s="51" t="s">
        <v>55</v>
      </c>
      <c r="C15" s="136">
        <f>NP!J15</f>
        <v>4522711.0999999996</v>
      </c>
      <c r="D15" s="136">
        <f>QS!C15</f>
        <v>199137.933895161</v>
      </c>
      <c r="E15" s="136">
        <f>VERM!D17</f>
        <v>342466.74814400001</v>
      </c>
      <c r="F15" s="149">
        <f>JP!D17</f>
        <v>3038419.5118</v>
      </c>
      <c r="G15" s="136">
        <f>REPART!I15</f>
        <v>9973.7394678289784</v>
      </c>
      <c r="H15" s="138">
        <f t="shared" si="0"/>
        <v>8112709.0333069889</v>
      </c>
      <c r="J15" s="147"/>
    </row>
    <row r="16" spans="1:10">
      <c r="B16" s="48" t="s">
        <v>56</v>
      </c>
      <c r="C16" s="133">
        <f>NP!J16</f>
        <v>4271885.1999999993</v>
      </c>
      <c r="D16" s="133">
        <f>QS!C16</f>
        <v>183821.02844187501</v>
      </c>
      <c r="E16" s="133">
        <f>VERM!D18</f>
        <v>193248.93591999999</v>
      </c>
      <c r="F16" s="148">
        <f>JP!D18</f>
        <v>1877624.5991</v>
      </c>
      <c r="G16" s="133">
        <f>REPART!I16</f>
        <v>-4420.2132936565149</v>
      </c>
      <c r="H16" s="135">
        <f t="shared" si="0"/>
        <v>6522159.5501682181</v>
      </c>
      <c r="J16" s="147"/>
    </row>
    <row r="17" spans="2:10">
      <c r="B17" s="51" t="s">
        <v>57</v>
      </c>
      <c r="C17" s="136">
        <f>NP!J17</f>
        <v>4449152.6999999993</v>
      </c>
      <c r="D17" s="136">
        <f>QS!C17</f>
        <v>155213.19975971201</v>
      </c>
      <c r="E17" s="136">
        <f>VERM!D19</f>
        <v>170549.59100000001</v>
      </c>
      <c r="F17" s="149">
        <f>JP!D19</f>
        <v>1285429.3412000001</v>
      </c>
      <c r="G17" s="136">
        <f>REPART!I17</f>
        <v>10605.932847091979</v>
      </c>
      <c r="H17" s="138">
        <f t="shared" si="0"/>
        <v>6070950.7648068033</v>
      </c>
      <c r="J17" s="147"/>
    </row>
    <row r="18" spans="2:10">
      <c r="B18" s="48" t="s">
        <v>58</v>
      </c>
      <c r="C18" s="133">
        <f>NP!J18</f>
        <v>4401933.6999999993</v>
      </c>
      <c r="D18" s="133">
        <f>QS!C18</f>
        <v>649742.93595949002</v>
      </c>
      <c r="E18" s="133">
        <f>VERM!D20</f>
        <v>360903.41614400002</v>
      </c>
      <c r="F18" s="148">
        <f>JP!D20</f>
        <v>3332935.4898999999</v>
      </c>
      <c r="G18" s="133">
        <f>REPART!I18</f>
        <v>-23850.251144869628</v>
      </c>
      <c r="H18" s="135">
        <f t="shared" si="0"/>
        <v>8721665.2908586208</v>
      </c>
      <c r="J18" s="147"/>
    </row>
    <row r="19" spans="2:10">
      <c r="B19" s="51" t="s">
        <v>59</v>
      </c>
      <c r="C19" s="136">
        <f>NP!J19</f>
        <v>6404586.0999999996</v>
      </c>
      <c r="D19" s="136">
        <f>QS!C19</f>
        <v>349852.24104027997</v>
      </c>
      <c r="E19" s="136">
        <f>VERM!D21</f>
        <v>284319.16612000001</v>
      </c>
      <c r="F19" s="149">
        <f>JP!D21</f>
        <v>1407248.96</v>
      </c>
      <c r="G19" s="136">
        <f>REPART!I19</f>
        <v>-29956.280968249546</v>
      </c>
      <c r="H19" s="138">
        <f t="shared" si="0"/>
        <v>8416050.1861920319</v>
      </c>
      <c r="J19" s="147"/>
    </row>
    <row r="20" spans="2:10">
      <c r="B20" s="48" t="s">
        <v>60</v>
      </c>
      <c r="C20" s="133">
        <f>NP!J20</f>
        <v>1239458.2</v>
      </c>
      <c r="D20" s="133">
        <f>QS!C20</f>
        <v>140509.12389313101</v>
      </c>
      <c r="E20" s="133">
        <f>VERM!D22</f>
        <v>84375.74637600001</v>
      </c>
      <c r="F20" s="148">
        <f>JP!D22</f>
        <v>947997.01210000005</v>
      </c>
      <c r="G20" s="133">
        <f>REPART!I20</f>
        <v>9826.7257810222363</v>
      </c>
      <c r="H20" s="135">
        <f t="shared" si="0"/>
        <v>2422166.8081501531</v>
      </c>
      <c r="J20" s="147"/>
    </row>
    <row r="21" spans="2:10">
      <c r="B21" s="51" t="s">
        <v>61</v>
      </c>
      <c r="C21" s="136">
        <f>NP!J21</f>
        <v>925874.3</v>
      </c>
      <c r="D21" s="136">
        <f>QS!C21</f>
        <v>39738.585063149199</v>
      </c>
      <c r="E21" s="136">
        <f>VERM!D23</f>
        <v>88474.281319999995</v>
      </c>
      <c r="F21" s="149">
        <f>JP!D23</f>
        <v>307149.57500000001</v>
      </c>
      <c r="G21" s="136">
        <f>REPART!I21</f>
        <v>-391.2503407560481</v>
      </c>
      <c r="H21" s="138">
        <f t="shared" si="0"/>
        <v>1360845.4910423933</v>
      </c>
      <c r="J21" s="147"/>
    </row>
    <row r="22" spans="2:10">
      <c r="B22" s="48" t="s">
        <v>62</v>
      </c>
      <c r="C22" s="133">
        <f>NP!J22</f>
        <v>292314.19999999995</v>
      </c>
      <c r="D22" s="133">
        <f>QS!C22</f>
        <v>8106.3191767462904</v>
      </c>
      <c r="E22" s="133">
        <f>VERM!D24</f>
        <v>29236.943063999999</v>
      </c>
      <c r="F22" s="148">
        <f>JP!D24</f>
        <v>74018.622099999993</v>
      </c>
      <c r="G22" s="133">
        <f>REPART!I22</f>
        <v>-744.7853068862712</v>
      </c>
      <c r="H22" s="135">
        <f t="shared" si="0"/>
        <v>402931.29903385998</v>
      </c>
      <c r="J22" s="147"/>
    </row>
    <row r="23" spans="2:10">
      <c r="B23" s="51" t="s">
        <v>63</v>
      </c>
      <c r="C23" s="136">
        <f>NP!J23</f>
        <v>7386921.4000000013</v>
      </c>
      <c r="D23" s="136">
        <f>QS!C23</f>
        <v>444077.58877252199</v>
      </c>
      <c r="E23" s="136">
        <f>VERM!D25</f>
        <v>629102.97277600004</v>
      </c>
      <c r="F23" s="149">
        <f>JP!D25</f>
        <v>2922972.9191000001</v>
      </c>
      <c r="G23" s="136">
        <f>REPART!I23</f>
        <v>33366.022793941091</v>
      </c>
      <c r="H23" s="138">
        <f t="shared" si="0"/>
        <v>11416440.903442465</v>
      </c>
      <c r="J23" s="147"/>
    </row>
    <row r="24" spans="2:10">
      <c r="B24" s="48" t="s">
        <v>64</v>
      </c>
      <c r="C24" s="133">
        <f>NP!J24</f>
        <v>3317829.2</v>
      </c>
      <c r="D24" s="133">
        <f>QS!C24</f>
        <v>352459.09581327502</v>
      </c>
      <c r="E24" s="133">
        <f>VERM!D26</f>
        <v>346889.983504</v>
      </c>
      <c r="F24" s="148">
        <f>JP!D26</f>
        <v>790780.35399999993</v>
      </c>
      <c r="G24" s="133">
        <f>REPART!I24</f>
        <v>94764.728820060802</v>
      </c>
      <c r="H24" s="135">
        <f t="shared" si="0"/>
        <v>4902723.3621373354</v>
      </c>
      <c r="J24" s="147"/>
    </row>
    <row r="25" spans="2:10">
      <c r="B25" s="51" t="s">
        <v>65</v>
      </c>
      <c r="C25" s="136">
        <f>NP!J25</f>
        <v>11366271.699999999</v>
      </c>
      <c r="D25" s="136">
        <f>QS!C25</f>
        <v>532315.24408722401</v>
      </c>
      <c r="E25" s="136">
        <f>VERM!D27</f>
        <v>740942.58420000004</v>
      </c>
      <c r="F25" s="149">
        <f>JP!D27</f>
        <v>3814607.0650999998</v>
      </c>
      <c r="G25" s="136">
        <f>REPART!I25</f>
        <v>-19314.485234391846</v>
      </c>
      <c r="H25" s="138">
        <f t="shared" si="0"/>
        <v>16434822.108152833</v>
      </c>
      <c r="J25" s="147"/>
    </row>
    <row r="26" spans="2:10">
      <c r="B26" s="48" t="s">
        <v>66</v>
      </c>
      <c r="C26" s="133">
        <f>NP!J26</f>
        <v>4074225.0000000005</v>
      </c>
      <c r="D26" s="133">
        <f>QS!C26</f>
        <v>228674.17388087299</v>
      </c>
      <c r="E26" s="133">
        <f>VERM!D28</f>
        <v>317852.6912</v>
      </c>
      <c r="F26" s="148">
        <f>JP!D28</f>
        <v>1084707.8794</v>
      </c>
      <c r="G26" s="133">
        <f>REPART!I26</f>
        <v>15413.61208907907</v>
      </c>
      <c r="H26" s="135">
        <f t="shared" si="0"/>
        <v>5720873.3565699523</v>
      </c>
      <c r="J26" s="147"/>
    </row>
    <row r="27" spans="2:10">
      <c r="B27" s="51" t="s">
        <v>67</v>
      </c>
      <c r="C27" s="136">
        <f>NP!J27</f>
        <v>6234367.3000000007</v>
      </c>
      <c r="D27" s="136">
        <f>QS!C27</f>
        <v>757659.00370933802</v>
      </c>
      <c r="E27" s="136">
        <f>VERM!D29</f>
        <v>372551.003968</v>
      </c>
      <c r="F27" s="149">
        <f>JP!D29</f>
        <v>2938074.3552000001</v>
      </c>
      <c r="G27" s="136">
        <f>REPART!I27</f>
        <v>185785.20056101985</v>
      </c>
      <c r="H27" s="138">
        <f t="shared" si="0"/>
        <v>10488436.86343836</v>
      </c>
      <c r="J27" s="147"/>
    </row>
    <row r="28" spans="2:10">
      <c r="B28" s="48" t="s">
        <v>68</v>
      </c>
      <c r="C28" s="133">
        <f>NP!J28</f>
        <v>14696197.699999999</v>
      </c>
      <c r="D28" s="133">
        <f>QS!C28</f>
        <v>1179760.2439482401</v>
      </c>
      <c r="E28" s="133">
        <f>VERM!D30</f>
        <v>864893.49745599995</v>
      </c>
      <c r="F28" s="148">
        <f>JP!D30</f>
        <v>6490312.1074999999</v>
      </c>
      <c r="G28" s="133">
        <f>REPART!I28</f>
        <v>92343.30684676535</v>
      </c>
      <c r="H28" s="135">
        <f t="shared" si="0"/>
        <v>23323506.855751004</v>
      </c>
      <c r="J28" s="147"/>
    </row>
    <row r="29" spans="2:10">
      <c r="B29" s="51" t="s">
        <v>69</v>
      </c>
      <c r="C29" s="136">
        <f>NP!J29</f>
        <v>4669382.8000000007</v>
      </c>
      <c r="D29" s="136">
        <f>QS!C29</f>
        <v>353567.297812487</v>
      </c>
      <c r="E29" s="136">
        <f>VERM!D31</f>
        <v>301427.13709600002</v>
      </c>
      <c r="F29" s="149">
        <f>JP!D31</f>
        <v>1054214.6236</v>
      </c>
      <c r="G29" s="136">
        <f>REPART!I29</f>
        <v>118721.93062719078</v>
      </c>
      <c r="H29" s="138">
        <f t="shared" si="0"/>
        <v>6497313.7891356787</v>
      </c>
      <c r="J29" s="147"/>
    </row>
    <row r="30" spans="2:10">
      <c r="B30" s="48" t="s">
        <v>70</v>
      </c>
      <c r="C30" s="133">
        <f>NP!J30</f>
        <v>2723157.8999999994</v>
      </c>
      <c r="D30" s="133">
        <f>QS!C30</f>
        <v>221934.98684778999</v>
      </c>
      <c r="E30" s="133">
        <f>VERM!D32</f>
        <v>126083.596928</v>
      </c>
      <c r="F30" s="148">
        <f>JP!D32</f>
        <v>1297621.1364</v>
      </c>
      <c r="G30" s="133">
        <f>REPART!I30</f>
        <v>78697.884843390275</v>
      </c>
      <c r="H30" s="135">
        <f t="shared" si="0"/>
        <v>4447495.5050191795</v>
      </c>
      <c r="J30" s="147"/>
    </row>
    <row r="31" spans="2:10">
      <c r="B31" s="51" t="s">
        <v>71</v>
      </c>
      <c r="C31" s="136">
        <f>NP!J31</f>
        <v>12278279</v>
      </c>
      <c r="D31" s="136">
        <f>QS!C31</f>
        <v>1990699.45425738</v>
      </c>
      <c r="E31" s="136">
        <f>VERM!D33</f>
        <v>638855.29686400003</v>
      </c>
      <c r="F31" s="149">
        <f>JP!D33</f>
        <v>4939377.4204000002</v>
      </c>
      <c r="G31" s="136">
        <f>REPART!I31</f>
        <v>130121.67208948245</v>
      </c>
      <c r="H31" s="138">
        <f t="shared" si="0"/>
        <v>19977332.843610864</v>
      </c>
      <c r="J31" s="147"/>
    </row>
    <row r="32" spans="2:10">
      <c r="B32" s="48" t="s">
        <v>72</v>
      </c>
      <c r="C32" s="133">
        <f>NP!J32</f>
        <v>891269.2</v>
      </c>
      <c r="D32" s="133">
        <f>QS!C32</f>
        <v>70601.823157803898</v>
      </c>
      <c r="E32" s="133">
        <f>VERM!D34</f>
        <v>43561.184000000001</v>
      </c>
      <c r="F32" s="148">
        <f>JP!D34</f>
        <v>259210.2874</v>
      </c>
      <c r="G32" s="133">
        <f>REPART!I32</f>
        <v>9725.7871420665615</v>
      </c>
      <c r="H32" s="135">
        <f t="shared" si="0"/>
        <v>1274368.2816998702</v>
      </c>
      <c r="J32" s="147"/>
    </row>
    <row r="33" spans="1:10">
      <c r="A33" s="59"/>
      <c r="B33" s="55" t="s">
        <v>73</v>
      </c>
      <c r="C33" s="56">
        <f t="shared" ref="C33:H33" si="1">SUM(C7:C32)</f>
        <v>158381758.59999999</v>
      </c>
      <c r="D33" s="56">
        <f t="shared" si="1"/>
        <v>10584201.656906737</v>
      </c>
      <c r="E33" s="56">
        <f t="shared" si="1"/>
        <v>11096779.471573683</v>
      </c>
      <c r="F33" s="56">
        <f t="shared" si="1"/>
        <v>57587783.758200005</v>
      </c>
      <c r="G33" s="56">
        <f t="shared" si="1"/>
        <v>1960.2525479410106</v>
      </c>
      <c r="H33" s="57">
        <f t="shared" si="1"/>
        <v>237652483.73922837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2009 pro Einwohner</v>
      </c>
      <c r="C1" s="82"/>
      <c r="D1" s="82"/>
      <c r="E1" s="142" t="str">
        <f>Info!A4</f>
        <v>Referenzjahr 2014</v>
      </c>
      <c r="F1" s="108"/>
      <c r="G1" s="109"/>
      <c r="I1" s="21" t="str">
        <f>Info!$C$28</f>
        <v>FA_2014_20130902</v>
      </c>
    </row>
    <row r="2" spans="1:10">
      <c r="A2" s="129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40</v>
      </c>
      <c r="D4" s="36" t="s">
        <v>110</v>
      </c>
      <c r="E4" s="36" t="s">
        <v>111</v>
      </c>
      <c r="F4" s="36" t="s">
        <v>112</v>
      </c>
      <c r="G4" s="36" t="s">
        <v>101</v>
      </c>
      <c r="H4" s="36" t="s">
        <v>113</v>
      </c>
      <c r="I4" s="38" t="s">
        <v>121</v>
      </c>
    </row>
    <row r="5" spans="1:10" s="39" customFormat="1" ht="11.25" customHeight="1">
      <c r="A5" s="69"/>
      <c r="B5" s="91" t="s">
        <v>109</v>
      </c>
      <c r="C5" s="144">
        <f>ASG_Total!C5</f>
        <v>2009</v>
      </c>
      <c r="D5" s="144">
        <f>ASG_Total!D5</f>
        <v>2009</v>
      </c>
      <c r="E5" s="144">
        <f>ASG_Total!E5</f>
        <v>2009</v>
      </c>
      <c r="F5" s="144">
        <f>ASG_Total!F5</f>
        <v>2009</v>
      </c>
      <c r="G5" s="144">
        <f>ASG_Total!G5</f>
        <v>2009</v>
      </c>
      <c r="H5" s="144">
        <f>Info!$C$31</f>
        <v>2009</v>
      </c>
      <c r="I5" s="92"/>
    </row>
    <row r="6" spans="1:10" s="39" customFormat="1" ht="11.25" customHeight="1">
      <c r="A6" s="69"/>
      <c r="B6" s="93" t="s">
        <v>44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47</v>
      </c>
      <c r="C7" s="130">
        <f>ASG_Total!C7/ASG_pro_Einwohner!$I7*1000</f>
        <v>25053.241499801359</v>
      </c>
      <c r="D7" s="130">
        <f>ASG_Total!D7/ASG_pro_Einwohner!$I7*1000</f>
        <v>1223.4002382595527</v>
      </c>
      <c r="E7" s="130">
        <f>ASG_Total!E7/ASG_pro_Einwohner!$I7*1000</f>
        <v>1926.9625035026534</v>
      </c>
      <c r="F7" s="130">
        <f>ASG_Total!F7/ASG_pro_Einwohner!$I7*1000</f>
        <v>8086.5934391555302</v>
      </c>
      <c r="G7" s="130">
        <f>ASG_Total!G7/ASG_pro_Einwohner!$I7*1000</f>
        <v>-522.35362301865212</v>
      </c>
      <c r="H7" s="130">
        <f>ASG_Total!H7/ASG_pro_Einwohner!$I7*1000</f>
        <v>35767.844057700444</v>
      </c>
      <c r="I7" s="151">
        <v>1366821</v>
      </c>
      <c r="J7" s="147"/>
    </row>
    <row r="8" spans="1:10">
      <c r="B8" s="48" t="s">
        <v>48</v>
      </c>
      <c r="C8" s="133">
        <f>ASG_Total!C8/ASG_pro_Einwohner!$I8*1000</f>
        <v>15876.75523758772</v>
      </c>
      <c r="D8" s="133">
        <f>ASG_Total!D8/ASG_pro_Einwohner!$I8*1000</f>
        <v>608.89322678891619</v>
      </c>
      <c r="E8" s="133">
        <f>ASG_Total!E8/ASG_pro_Einwohner!$I8*1000</f>
        <v>1190.1347841078696</v>
      </c>
      <c r="F8" s="133">
        <f>ASG_Total!F8/ASG_pro_Einwohner!$I8*1000</f>
        <v>5255.5868056278678</v>
      </c>
      <c r="G8" s="133">
        <f>ASG_Total!G8/ASG_pro_Einwohner!$I8*1000</f>
        <v>-37.133188213454076</v>
      </c>
      <c r="H8" s="133">
        <f>ASG_Total!H8/ASG_pro_Einwohner!$I8*1000</f>
        <v>22894.236865898922</v>
      </c>
      <c r="I8" s="152">
        <v>979554</v>
      </c>
      <c r="J8" s="147"/>
    </row>
    <row r="9" spans="1:10">
      <c r="B9" s="51" t="s">
        <v>49</v>
      </c>
      <c r="C9" s="136">
        <f>ASG_Total!C9/ASG_pro_Einwohner!$I9*1000</f>
        <v>17092.441181783139</v>
      </c>
      <c r="D9" s="136">
        <f>ASG_Total!D9/ASG_pro_Einwohner!$I9*1000</f>
        <v>655.56400410353672</v>
      </c>
      <c r="E9" s="136">
        <f>ASG_Total!E9/ASG_pro_Einwohner!$I9*1000</f>
        <v>1192.0864921984951</v>
      </c>
      <c r="F9" s="136">
        <f>ASG_Total!F9/ASG_pro_Einwohner!$I9*1000</f>
        <v>4978.9841164529253</v>
      </c>
      <c r="G9" s="136">
        <f>ASG_Total!G9/ASG_pro_Einwohner!$I9*1000</f>
        <v>99.022955978394066</v>
      </c>
      <c r="H9" s="136">
        <f>ASG_Total!H9/ASG_pro_Einwohner!$I9*1000</f>
        <v>24018.098750516489</v>
      </c>
      <c r="I9" s="153">
        <v>370931</v>
      </c>
      <c r="J9" s="147"/>
    </row>
    <row r="10" spans="1:10">
      <c r="B10" s="48" t="s">
        <v>50</v>
      </c>
      <c r="C10" s="133">
        <f>ASG_Total!C10/ASG_pro_Einwohner!$I10*1000</f>
        <v>12946.143448751869</v>
      </c>
      <c r="D10" s="133">
        <f>ASG_Total!D10/ASG_pro_Einwohner!$I10*1000</f>
        <v>910.47110068625614</v>
      </c>
      <c r="E10" s="133">
        <f>ASG_Total!E10/ASG_pro_Einwohner!$I10*1000</f>
        <v>953.68190958242269</v>
      </c>
      <c r="F10" s="133">
        <f>ASG_Total!F10/ASG_pro_Einwohner!$I10*1000</f>
        <v>3646.3600109283334</v>
      </c>
      <c r="G10" s="133">
        <f>ASG_Total!G10/ASG_pro_Einwohner!$I10*1000</f>
        <v>121.20383805296791</v>
      </c>
      <c r="H10" s="133">
        <f>ASG_Total!H10/ASG_pro_Einwohner!$I10*1000</f>
        <v>18577.860308001851</v>
      </c>
      <c r="I10" s="152">
        <v>34772</v>
      </c>
      <c r="J10" s="147"/>
    </row>
    <row r="11" spans="1:10">
      <c r="B11" s="51" t="s">
        <v>51</v>
      </c>
      <c r="C11" s="136">
        <f>ASG_Total!C11/ASG_pro_Einwohner!$I11*1000</f>
        <v>37238.851349000339</v>
      </c>
      <c r="D11" s="136">
        <f>ASG_Total!D11/ASG_pro_Einwohner!$I11*1000</f>
        <v>747.13847183014491</v>
      </c>
      <c r="E11" s="136">
        <f>ASG_Total!E11/ASG_pro_Einwohner!$I11*1000</f>
        <v>4209.9379872093759</v>
      </c>
      <c r="F11" s="136">
        <f>ASG_Total!F11/ASG_pro_Einwohner!$I11*1000</f>
        <v>7053.0960305917233</v>
      </c>
      <c r="G11" s="136">
        <f>ASG_Total!G11/ASG_pro_Einwohner!$I11*1000</f>
        <v>-45.542137301302716</v>
      </c>
      <c r="H11" s="136">
        <f>ASG_Total!H11/ASG_pro_Einwohner!$I11*1000</f>
        <v>49203.481701330282</v>
      </c>
      <c r="I11" s="153">
        <v>143699</v>
      </c>
      <c r="J11" s="147"/>
    </row>
    <row r="12" spans="1:10">
      <c r="B12" s="48" t="s">
        <v>52</v>
      </c>
      <c r="C12" s="133">
        <f>ASG_Total!C12/ASG_pro_Einwohner!$I12*1000</f>
        <v>17761.842674589669</v>
      </c>
      <c r="D12" s="133">
        <f>ASG_Total!D12/ASG_pro_Einwohner!$I12*1000</f>
        <v>752.25385998745196</v>
      </c>
      <c r="E12" s="133">
        <f>ASG_Total!E12/ASG_pro_Einwohner!$I12*1000</f>
        <v>1574.266314362362</v>
      </c>
      <c r="F12" s="133">
        <f>ASG_Total!F12/ASG_pro_Einwohner!$I12*1000</f>
        <v>5667.0561773444488</v>
      </c>
      <c r="G12" s="133">
        <f>ASG_Total!G12/ASG_pro_Einwohner!$I12*1000</f>
        <v>11.065310050265218</v>
      </c>
      <c r="H12" s="133">
        <f>ASG_Total!H12/ASG_pro_Einwohner!$I12*1000</f>
        <v>25766.484336334197</v>
      </c>
      <c r="I12" s="152">
        <v>34667</v>
      </c>
      <c r="J12" s="147"/>
    </row>
    <row r="13" spans="1:10">
      <c r="B13" s="51" t="s">
        <v>53</v>
      </c>
      <c r="C13" s="136">
        <f>ASG_Total!C13/ASG_pro_Einwohner!$I13*1000</f>
        <v>28365.932178069907</v>
      </c>
      <c r="D13" s="136">
        <f>ASG_Total!D13/ASG_pro_Einwohner!$I13*1000</f>
        <v>573.96767839847871</v>
      </c>
      <c r="E13" s="136">
        <f>ASG_Total!E13/ASG_pro_Einwohner!$I13*1000</f>
        <v>4455.5402788566871</v>
      </c>
      <c r="F13" s="136">
        <f>ASG_Total!F13/ASG_pro_Einwohner!$I13*1000</f>
        <v>4997.2570635394877</v>
      </c>
      <c r="G13" s="136">
        <f>ASG_Total!G13/ASG_pro_Einwohner!$I13*1000</f>
        <v>61.862361166744904</v>
      </c>
      <c r="H13" s="136">
        <f>ASG_Total!H13/ASG_pro_Einwohner!$I13*1000</f>
        <v>38454.559560031303</v>
      </c>
      <c r="I13" s="153">
        <v>40164</v>
      </c>
      <c r="J13" s="147"/>
    </row>
    <row r="14" spans="1:10">
      <c r="B14" s="48" t="s">
        <v>54</v>
      </c>
      <c r="C14" s="133">
        <f>ASG_Total!C14/ASG_pro_Einwohner!$I14*1000</f>
        <v>14218.923651951176</v>
      </c>
      <c r="D14" s="133">
        <f>ASG_Total!D14/ASG_pro_Einwohner!$I14*1000</f>
        <v>689.93591249159931</v>
      </c>
      <c r="E14" s="133">
        <f>ASG_Total!E14/ASG_pro_Einwohner!$I14*1000</f>
        <v>1244.0482051282052</v>
      </c>
      <c r="F14" s="133">
        <f>ASG_Total!F14/ASG_pro_Einwohner!$I14*1000</f>
        <v>3650.96805196163</v>
      </c>
      <c r="G14" s="133">
        <f>ASG_Total!G14/ASG_pro_Einwohner!$I14*1000</f>
        <v>113.95420718986088</v>
      </c>
      <c r="H14" s="133">
        <f>ASG_Total!H14/ASG_pro_Einwohner!$I14*1000</f>
        <v>19917.83002872247</v>
      </c>
      <c r="I14" s="152">
        <v>38259</v>
      </c>
      <c r="J14" s="147"/>
    </row>
    <row r="15" spans="1:10">
      <c r="B15" s="51" t="s">
        <v>55</v>
      </c>
      <c r="C15" s="136">
        <f>ASG_Total!C15/ASG_pro_Einwohner!$I15*1000</f>
        <v>40689.792264577016</v>
      </c>
      <c r="D15" s="136">
        <f>ASG_Total!D15/ASG_pro_Einwohner!$I15*1000</f>
        <v>1791.5982212950041</v>
      </c>
      <c r="E15" s="136">
        <f>ASG_Total!E15/ASG_pro_Einwohner!$I15*1000</f>
        <v>3081.0946203273024</v>
      </c>
      <c r="F15" s="136">
        <f>ASG_Total!F15/ASG_pro_Einwohner!$I15*1000</f>
        <v>27335.961995843492</v>
      </c>
      <c r="G15" s="136">
        <f>ASG_Total!G15/ASG_pro_Einwohner!$I15*1000</f>
        <v>89.731441622918183</v>
      </c>
      <c r="H15" s="136">
        <f>ASG_Total!H15/ASG_pro_Einwohner!$I15*1000</f>
        <v>72988.178543665723</v>
      </c>
      <c r="I15" s="153">
        <v>111151</v>
      </c>
      <c r="J15" s="147"/>
    </row>
    <row r="16" spans="1:10">
      <c r="B16" s="48" t="s">
        <v>56</v>
      </c>
      <c r="C16" s="133">
        <f>ASG_Total!C16/ASG_pro_Einwohner!$I16*1000</f>
        <v>15599.076883752348</v>
      </c>
      <c r="D16" s="133">
        <f>ASG_Total!D16/ASG_pro_Einwohner!$I16*1000</f>
        <v>671.23488138567859</v>
      </c>
      <c r="E16" s="133">
        <f>ASG_Total!E16/ASG_pro_Einwohner!$I16*1000</f>
        <v>705.66152131602485</v>
      </c>
      <c r="F16" s="133">
        <f>ASG_Total!F16/ASG_pro_Einwohner!$I16*1000</f>
        <v>6856.2728418323568</v>
      </c>
      <c r="G16" s="133">
        <f>ASG_Total!G16/ASG_pro_Einwohner!$I16*1000</f>
        <v>-16.140706920291816</v>
      </c>
      <c r="H16" s="133">
        <f>ASG_Total!H16/ASG_pro_Einwohner!$I16*1000</f>
        <v>23816.105421366119</v>
      </c>
      <c r="I16" s="152">
        <v>273855</v>
      </c>
      <c r="J16" s="147"/>
    </row>
    <row r="17" spans="2:10">
      <c r="B17" s="51" t="s">
        <v>57</v>
      </c>
      <c r="C17" s="136">
        <f>ASG_Total!C17/ASG_pro_Einwohner!$I17*1000</f>
        <v>17649.554710154989</v>
      </c>
      <c r="D17" s="136">
        <f>ASG_Total!D17/ASG_pro_Einwohner!$I17*1000</f>
        <v>615.72259834940076</v>
      </c>
      <c r="E17" s="136">
        <f>ASG_Total!E17/ASG_pro_Einwohner!$I17*1000</f>
        <v>676.56125561818931</v>
      </c>
      <c r="F17" s="136">
        <f>ASG_Total!F17/ASG_pro_Einwohner!$I17*1000</f>
        <v>5099.2305756437363</v>
      </c>
      <c r="G17" s="136">
        <f>ASG_Total!G17/ASG_pro_Einwohner!$I17*1000</f>
        <v>42.073177672004775</v>
      </c>
      <c r="H17" s="136">
        <f>ASG_Total!H17/ASG_pro_Einwohner!$I17*1000</f>
        <v>24083.142317438316</v>
      </c>
      <c r="I17" s="153">
        <v>252083</v>
      </c>
      <c r="J17" s="147"/>
    </row>
    <row r="18" spans="2:10">
      <c r="B18" s="48" t="s">
        <v>58</v>
      </c>
      <c r="C18" s="133">
        <f>ASG_Total!C18/ASG_pro_Einwohner!$I18*1000</f>
        <v>22918.621009225895</v>
      </c>
      <c r="D18" s="133">
        <f>ASG_Total!D18/ASG_pro_Einwohner!$I18*1000</f>
        <v>3382.8796882327615</v>
      </c>
      <c r="E18" s="133">
        <f>ASG_Total!E18/ASG_pro_Einwohner!$I18*1000</f>
        <v>1879.0397991544662</v>
      </c>
      <c r="F18" s="133">
        <f>ASG_Total!F18/ASG_pro_Einwohner!$I18*1000</f>
        <v>17352.893193556447</v>
      </c>
      <c r="G18" s="133">
        <f>ASG_Total!G18/ASG_pro_Einwohner!$I18*1000</f>
        <v>-124.17607901821036</v>
      </c>
      <c r="H18" s="133">
        <f>ASG_Total!H18/ASG_pro_Einwohner!$I18*1000</f>
        <v>45409.25761115137</v>
      </c>
      <c r="I18" s="152">
        <v>192068</v>
      </c>
      <c r="J18" s="147"/>
    </row>
    <row r="19" spans="2:10">
      <c r="B19" s="51" t="s">
        <v>59</v>
      </c>
      <c r="C19" s="136">
        <f>ASG_Total!C19/ASG_pro_Einwohner!$I19*1000</f>
        <v>23622.263162747811</v>
      </c>
      <c r="D19" s="136">
        <f>ASG_Total!D19/ASG_pro_Einwohner!$I19*1000</f>
        <v>1290.372488853038</v>
      </c>
      <c r="E19" s="136">
        <f>ASG_Total!E19/ASG_pro_Einwohner!$I19*1000</f>
        <v>1048.664513121254</v>
      </c>
      <c r="F19" s="136">
        <f>ASG_Total!F19/ASG_pro_Einwohner!$I19*1000</f>
        <v>5190.4064914707242</v>
      </c>
      <c r="G19" s="136">
        <f>ASG_Total!G19/ASG_pro_Einwohner!$I19*1000</f>
        <v>-110.48881869340543</v>
      </c>
      <c r="H19" s="136">
        <f>ASG_Total!H19/ASG_pro_Einwohner!$I19*1000</f>
        <v>31041.217837499429</v>
      </c>
      <c r="I19" s="153">
        <v>271125</v>
      </c>
      <c r="J19" s="147"/>
    </row>
    <row r="20" spans="2:10">
      <c r="B20" s="48" t="s">
        <v>60</v>
      </c>
      <c r="C20" s="133">
        <f>ASG_Total!C20/ASG_pro_Einwohner!$I20*1000</f>
        <v>16375.238799857314</v>
      </c>
      <c r="D20" s="133">
        <f>ASG_Total!D20/ASG_pro_Einwohner!$I20*1000</f>
        <v>1856.3517973488395</v>
      </c>
      <c r="E20" s="133">
        <f>ASG_Total!E20/ASG_pro_Einwohner!$I20*1000</f>
        <v>1114.7394852228138</v>
      </c>
      <c r="F20" s="133">
        <f>ASG_Total!F20/ASG_pro_Einwohner!$I20*1000</f>
        <v>12524.567149330833</v>
      </c>
      <c r="G20" s="133">
        <f>ASG_Total!G20/ASG_pro_Einwohner!$I20*1000</f>
        <v>129.8268721647519</v>
      </c>
      <c r="H20" s="133">
        <f>ASG_Total!H20/ASG_pro_Einwohner!$I20*1000</f>
        <v>32000.724103924545</v>
      </c>
      <c r="I20" s="152">
        <v>75691</v>
      </c>
      <c r="J20" s="147"/>
    </row>
    <row r="21" spans="2:10">
      <c r="B21" s="51" t="s">
        <v>61</v>
      </c>
      <c r="C21" s="136">
        <f>ASG_Total!C21/ASG_pro_Einwohner!$I21*1000</f>
        <v>17575.108672956096</v>
      </c>
      <c r="D21" s="136">
        <f>ASG_Total!D21/ASG_pro_Einwohner!$I21*1000</f>
        <v>754.3248052077447</v>
      </c>
      <c r="E21" s="136">
        <f>ASG_Total!E21/ASG_pro_Einwohner!$I21*1000</f>
        <v>1679.4343562195097</v>
      </c>
      <c r="F21" s="136">
        <f>ASG_Total!F21/ASG_pro_Einwohner!$I21*1000</f>
        <v>5830.3672101896318</v>
      </c>
      <c r="G21" s="136">
        <f>ASG_Total!G21/ASG_pro_Einwohner!$I21*1000</f>
        <v>-7.4267827253857766</v>
      </c>
      <c r="H21" s="136">
        <f>ASG_Total!H21/ASG_pro_Einwohner!$I21*1000</f>
        <v>25831.8082618476</v>
      </c>
      <c r="I21" s="153">
        <v>52681</v>
      </c>
      <c r="J21" s="147"/>
    </row>
    <row r="22" spans="2:10">
      <c r="B22" s="48" t="s">
        <v>62</v>
      </c>
      <c r="C22" s="133">
        <f>ASG_Total!C22/ASG_pro_Einwohner!$I22*1000</f>
        <v>18838.319262744084</v>
      </c>
      <c r="D22" s="133">
        <f>ASG_Total!D22/ASG_pro_Einwohner!$I22*1000</f>
        <v>522.41536229595215</v>
      </c>
      <c r="E22" s="133">
        <f>ASG_Total!E22/ASG_pro_Einwohner!$I22*1000</f>
        <v>1884.1878626023072</v>
      </c>
      <c r="F22" s="133">
        <f>ASG_Total!F22/ASG_pro_Einwohner!$I22*1000</f>
        <v>4770.1631823161688</v>
      </c>
      <c r="G22" s="133">
        <f>ASG_Total!G22/ASG_pro_Einwohner!$I22*1000</f>
        <v>-47.998021968568104</v>
      </c>
      <c r="H22" s="133">
        <f>ASG_Total!H22/ASG_pro_Einwohner!$I22*1000</f>
        <v>25967.087647989945</v>
      </c>
      <c r="I22" s="152">
        <v>15517</v>
      </c>
      <c r="J22" s="147"/>
    </row>
    <row r="23" spans="2:10">
      <c r="B23" s="51" t="s">
        <v>63</v>
      </c>
      <c r="C23" s="136">
        <f>ASG_Total!C23/ASG_pro_Einwohner!$I23*1000</f>
        <v>15573.839803000534</v>
      </c>
      <c r="D23" s="136">
        <f>ASG_Total!D23/ASG_pro_Einwohner!$I23*1000</f>
        <v>936.24838456329121</v>
      </c>
      <c r="E23" s="136">
        <f>ASG_Total!E23/ASG_pro_Einwohner!$I23*1000</f>
        <v>1326.337236728257</v>
      </c>
      <c r="F23" s="136">
        <f>ASG_Total!F23/ASG_pro_Einwohner!$I23*1000</f>
        <v>6162.5011998330228</v>
      </c>
      <c r="G23" s="136">
        <f>ASG_Total!G23/ASG_pro_Einwohner!$I23*1000</f>
        <v>70.345556114364882</v>
      </c>
      <c r="H23" s="136">
        <f>ASG_Total!H23/ASG_pro_Einwohner!$I23*1000</f>
        <v>24069.27218023947</v>
      </c>
      <c r="I23" s="153">
        <v>474316</v>
      </c>
      <c r="J23" s="147"/>
    </row>
    <row r="24" spans="2:10">
      <c r="B24" s="48" t="s">
        <v>64</v>
      </c>
      <c r="C24" s="133">
        <f>ASG_Total!C24/ASG_pro_Einwohner!$I24*1000</f>
        <v>17036.08776244782</v>
      </c>
      <c r="D24" s="133">
        <f>ASG_Total!D24/ASG_pro_Einwohner!$I24*1000</f>
        <v>1809.7749242028365</v>
      </c>
      <c r="E24" s="133">
        <f>ASG_Total!E24/ASG_pro_Einwohner!$I24*1000</f>
        <v>1781.1791525881501</v>
      </c>
      <c r="F24" s="133">
        <f>ASG_Total!F24/ASG_pro_Einwohner!$I24*1000</f>
        <v>4060.4270742941058</v>
      </c>
      <c r="G24" s="133">
        <f>ASG_Total!G24/ASG_pro_Einwohner!$I24*1000</f>
        <v>486.58931477338376</v>
      </c>
      <c r="H24" s="133">
        <f>ASG_Total!H24/ASG_pro_Einwohner!$I24*1000</f>
        <v>25174.058228306294</v>
      </c>
      <c r="I24" s="152">
        <v>194753</v>
      </c>
      <c r="J24" s="147"/>
    </row>
    <row r="25" spans="2:10">
      <c r="B25" s="51" t="s">
        <v>65</v>
      </c>
      <c r="C25" s="136">
        <f>ASG_Total!C25/ASG_pro_Einwohner!$I25*1000</f>
        <v>19045.520991295165</v>
      </c>
      <c r="D25" s="136">
        <f>ASG_Total!D25/ASG_pro_Einwohner!$I25*1000</f>
        <v>891.95660836170543</v>
      </c>
      <c r="E25" s="136">
        <f>ASG_Total!E25/ASG_pro_Einwohner!$I25*1000</f>
        <v>1241.536179425096</v>
      </c>
      <c r="F25" s="136">
        <f>ASG_Total!F25/ASG_pro_Einwohner!$I25*1000</f>
        <v>6391.8214212585553</v>
      </c>
      <c r="G25" s="136">
        <f>ASG_Total!G25/ASG_pro_Einwohner!$I25*1000</f>
        <v>-32.363684739972427</v>
      </c>
      <c r="H25" s="136">
        <f>ASG_Total!H25/ASG_pro_Einwohner!$I25*1000</f>
        <v>27538.471515600555</v>
      </c>
      <c r="I25" s="153">
        <v>596795</v>
      </c>
      <c r="J25" s="147"/>
    </row>
    <row r="26" spans="2:10">
      <c r="B26" s="48" t="s">
        <v>66</v>
      </c>
      <c r="C26" s="133">
        <f>ASG_Total!C26/ASG_pro_Einwohner!$I26*1000</f>
        <v>16692.92290294958</v>
      </c>
      <c r="D26" s="133">
        <f>ASG_Total!D26/ASG_pro_Einwohner!$I26*1000</f>
        <v>936.92428731577127</v>
      </c>
      <c r="E26" s="133">
        <f>ASG_Total!E26/ASG_pro_Einwohner!$I26*1000</f>
        <v>1302.306688682299</v>
      </c>
      <c r="F26" s="133">
        <f>ASG_Total!F26/ASG_pro_Einwohner!$I26*1000</f>
        <v>4444.2673153903197</v>
      </c>
      <c r="G26" s="133">
        <f>ASG_Total!G26/ASG_pro_Einwohner!$I26*1000</f>
        <v>63.152682598277821</v>
      </c>
      <c r="H26" s="133">
        <f>ASG_Total!H26/ASG_pro_Einwohner!$I26*1000</f>
        <v>23439.573876936243</v>
      </c>
      <c r="I26" s="152">
        <v>244069</v>
      </c>
      <c r="J26" s="147"/>
    </row>
    <row r="27" spans="2:10">
      <c r="B27" s="51" t="s">
        <v>67</v>
      </c>
      <c r="C27" s="136">
        <f>ASG_Total!C27/ASG_pro_Einwohner!$I27*1000</f>
        <v>18690.000209852893</v>
      </c>
      <c r="D27" s="136">
        <f>ASG_Total!D27/ASG_pro_Einwohner!$I27*1000</f>
        <v>2271.3847704039608</v>
      </c>
      <c r="E27" s="136">
        <f>ASG_Total!E27/ASG_pro_Einwohner!$I27*1000</f>
        <v>1116.8700859737323</v>
      </c>
      <c r="F27" s="136">
        <f>ASG_Total!F27/ASG_pro_Einwohner!$I27*1000</f>
        <v>8808.0486235149165</v>
      </c>
      <c r="G27" s="136">
        <f>ASG_Total!G27/ASG_pro_Einwohner!$I27*1000</f>
        <v>556.96516909952072</v>
      </c>
      <c r="H27" s="136">
        <f>ASG_Total!H27/ASG_pro_Einwohner!$I27*1000</f>
        <v>31443.268858845029</v>
      </c>
      <c r="I27" s="153">
        <v>333567</v>
      </c>
      <c r="J27" s="147"/>
    </row>
    <row r="28" spans="2:10">
      <c r="B28" s="48" t="s">
        <v>68</v>
      </c>
      <c r="C28" s="133">
        <f>ASG_Total!C28/ASG_pro_Einwohner!$I28*1000</f>
        <v>20848.154531887489</v>
      </c>
      <c r="D28" s="133">
        <f>ASG_Total!D28/ASG_pro_Einwohner!$I28*1000</f>
        <v>1673.6181955697418</v>
      </c>
      <c r="E28" s="133">
        <f>ASG_Total!E28/ASG_pro_Einwohner!$I28*1000</f>
        <v>1226.9454764198854</v>
      </c>
      <c r="F28" s="133">
        <f>ASG_Total!F28/ASG_pro_Einwohner!$I28*1000</f>
        <v>9207.2134942319371</v>
      </c>
      <c r="G28" s="133">
        <f>ASG_Total!G28/ASG_pro_Einwohner!$I28*1000</f>
        <v>130.99902236119672</v>
      </c>
      <c r="H28" s="133">
        <f>ASG_Total!H28/ASG_pro_Einwohner!$I28*1000</f>
        <v>33086.930720470249</v>
      </c>
      <c r="I28" s="152">
        <v>704916</v>
      </c>
      <c r="J28" s="147"/>
    </row>
    <row r="29" spans="2:10">
      <c r="B29" s="51" t="s">
        <v>69</v>
      </c>
      <c r="C29" s="136">
        <f>ASG_Total!C29/ASG_pro_Einwohner!$I29*1000</f>
        <v>15300.522318122541</v>
      </c>
      <c r="D29" s="136">
        <f>ASG_Total!D29/ASG_pro_Einwohner!$I29*1000</f>
        <v>1158.5608982708027</v>
      </c>
      <c r="E29" s="136">
        <f>ASG_Total!E29/ASG_pro_Einwohner!$I29*1000</f>
        <v>987.70926179475589</v>
      </c>
      <c r="F29" s="136">
        <f>ASG_Total!F29/ASG_pro_Einwohner!$I29*1000</f>
        <v>3454.4253635583168</v>
      </c>
      <c r="G29" s="136">
        <f>ASG_Total!G29/ASG_pro_Einwohner!$I29*1000</f>
        <v>389.02519391040897</v>
      </c>
      <c r="H29" s="136">
        <f>ASG_Total!H29/ASG_pro_Einwohner!$I29*1000</f>
        <v>21290.243035656826</v>
      </c>
      <c r="I29" s="153">
        <v>305178</v>
      </c>
      <c r="J29" s="147"/>
    </row>
    <row r="30" spans="2:10">
      <c r="B30" s="48" t="s">
        <v>70</v>
      </c>
      <c r="C30" s="133">
        <f>ASG_Total!C30/ASG_pro_Einwohner!$I30*1000</f>
        <v>15808.141620661427</v>
      </c>
      <c r="D30" s="133">
        <f>ASG_Total!D30/ASG_pro_Einwohner!$I30*1000</f>
        <v>1288.3497143773764</v>
      </c>
      <c r="E30" s="133">
        <f>ASG_Total!E30/ASG_pro_Einwohner!$I30*1000</f>
        <v>731.92500379071532</v>
      </c>
      <c r="F30" s="133">
        <f>ASG_Total!F30/ASG_pro_Einwohner!$I30*1000</f>
        <v>7532.7907699273783</v>
      </c>
      <c r="G30" s="133">
        <f>ASG_Total!G30/ASG_pro_Einwohner!$I30*1000</f>
        <v>456.84729073213794</v>
      </c>
      <c r="H30" s="133">
        <f>ASG_Total!H30/ASG_pro_Einwohner!$I30*1000</f>
        <v>25818.054399489036</v>
      </c>
      <c r="I30" s="152">
        <v>172263</v>
      </c>
      <c r="J30" s="147"/>
    </row>
    <row r="31" spans="2:10">
      <c r="B31" s="51" t="s">
        <v>71</v>
      </c>
      <c r="C31" s="136">
        <f>ASG_Total!C31/ASG_pro_Einwohner!$I31*1000</f>
        <v>27064.101094618603</v>
      </c>
      <c r="D31" s="136">
        <f>ASG_Total!D31/ASG_pro_Einwohner!$I31*1000</f>
        <v>4387.9513797514956</v>
      </c>
      <c r="E31" s="136">
        <f>ASG_Total!E31/ASG_pro_Einwohner!$I31*1000</f>
        <v>1408.1814185163796</v>
      </c>
      <c r="F31" s="136">
        <f>ASG_Total!F31/ASG_pro_Einwohner!$I31*1000</f>
        <v>10887.503847255961</v>
      </c>
      <c r="G31" s="136">
        <f>ASG_Total!G31/ASG_pro_Einwohner!$I31*1000</f>
        <v>286.81756523292597</v>
      </c>
      <c r="H31" s="136">
        <f>ASG_Total!H31/ASG_pro_Einwohner!$I31*1000</f>
        <v>44034.555305375361</v>
      </c>
      <c r="I31" s="153">
        <v>453674</v>
      </c>
      <c r="J31" s="147"/>
    </row>
    <row r="32" spans="2:10">
      <c r="B32" s="48" t="s">
        <v>72</v>
      </c>
      <c r="C32" s="133">
        <f>ASG_Total!C32/ASG_pro_Einwohner!$I32*1000</f>
        <v>12971.651457596528</v>
      </c>
      <c r="D32" s="133">
        <f>ASG_Total!D32/ASG_pro_Einwohner!$I32*1000</f>
        <v>1027.5484020696547</v>
      </c>
      <c r="E32" s="133">
        <f>ASG_Total!E32/ASG_pro_Einwohner!$I32*1000</f>
        <v>633.99531356881926</v>
      </c>
      <c r="F32" s="133">
        <f>ASG_Total!F32/ASG_pro_Einwohner!$I32*1000</f>
        <v>3772.5812833835453</v>
      </c>
      <c r="G32" s="133">
        <f>ASG_Total!G32/ASG_pro_Einwohner!$I32*1000</f>
        <v>141.55041031111733</v>
      </c>
      <c r="H32" s="133">
        <f>ASG_Total!H32/ASG_pro_Einwohner!$I32*1000</f>
        <v>18547.326866929663</v>
      </c>
      <c r="I32" s="152">
        <v>68709</v>
      </c>
      <c r="J32" s="147"/>
    </row>
    <row r="33" spans="1:10">
      <c r="A33" s="59"/>
      <c r="B33" s="55" t="s">
        <v>73</v>
      </c>
      <c r="C33" s="56">
        <f>ASG_Total!C33/ASG_pro_Einwohner!$I33*1000</f>
        <v>20302.027257585229</v>
      </c>
      <c r="D33" s="56">
        <f>ASG_Total!D33/ASG_pro_Einwohner!$I33*1000</f>
        <v>1356.7266359315406</v>
      </c>
      <c r="E33" s="56">
        <f>ASG_Total!E33/ASG_pro_Einwohner!$I33*1000</f>
        <v>1422.4309749727779</v>
      </c>
      <c r="F33" s="56">
        <f>ASG_Total!F33/ASG_pro_Einwohner!$I33*1000</f>
        <v>7381.8397137238289</v>
      </c>
      <c r="G33" s="56">
        <f>ASG_Total!G33/ASG_pro_Einwohner!$I33*1000</f>
        <v>0.25127325906614412</v>
      </c>
      <c r="H33" s="56">
        <f>ASG_Total!H33/ASG_pro_Einwohner!$I33*1000</f>
        <v>30463.275855472446</v>
      </c>
      <c r="I33" s="57">
        <f>SUM(I7:I32)</f>
        <v>7801278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2009 in Prozent</v>
      </c>
      <c r="B1" s="109"/>
      <c r="C1" s="109"/>
      <c r="D1" s="109"/>
    </row>
    <row r="2" spans="1:10" ht="21.75" customHeight="1">
      <c r="A2" s="154" t="str">
        <f>Info!A4</f>
        <v>Referenzjahr 2014</v>
      </c>
      <c r="B2" s="155"/>
      <c r="C2" s="64"/>
      <c r="D2" s="60"/>
      <c r="E2" s="60"/>
      <c r="H2" s="21" t="str">
        <f>Info!C28</f>
        <v>FA_2014_20130902</v>
      </c>
    </row>
    <row r="3" spans="1:10" s="1" customFormat="1">
      <c r="A3" s="86" t="s">
        <v>23</v>
      </c>
      <c r="B3" s="25" t="s">
        <v>76</v>
      </c>
      <c r="C3" s="25" t="s">
        <v>24</v>
      </c>
      <c r="D3" s="25" t="s">
        <v>25</v>
      </c>
      <c r="E3" s="25" t="s">
        <v>26</v>
      </c>
      <c r="F3" s="25" t="s">
        <v>27</v>
      </c>
      <c r="G3" s="25" t="s">
        <v>28</v>
      </c>
      <c r="H3" s="87" t="s">
        <v>29</v>
      </c>
      <c r="I3" s="5"/>
    </row>
    <row r="4" spans="1:10" ht="78.75" customHeight="1">
      <c r="A4" s="156"/>
      <c r="B4" s="36" t="s">
        <v>40</v>
      </c>
      <c r="C4" s="36" t="s">
        <v>110</v>
      </c>
      <c r="D4" s="36" t="s">
        <v>111</v>
      </c>
      <c r="E4" s="36" t="s">
        <v>84</v>
      </c>
      <c r="F4" s="36" t="s">
        <v>85</v>
      </c>
      <c r="G4" s="36" t="s">
        <v>101</v>
      </c>
      <c r="H4" s="66" t="s">
        <v>116</v>
      </c>
      <c r="I4" s="5"/>
    </row>
    <row r="5" spans="1:10" s="39" customFormat="1" ht="11.25" customHeight="1">
      <c r="A5" s="93" t="s">
        <v>44</v>
      </c>
      <c r="B5" s="42" t="s">
        <v>117</v>
      </c>
      <c r="C5" s="42" t="s">
        <v>117</v>
      </c>
      <c r="D5" s="42" t="s">
        <v>117</v>
      </c>
      <c r="E5" s="42" t="s">
        <v>117</v>
      </c>
      <c r="F5" s="42" t="s">
        <v>117</v>
      </c>
      <c r="G5" s="42" t="s">
        <v>117</v>
      </c>
      <c r="H5" s="157" t="s">
        <v>117</v>
      </c>
      <c r="I5" s="158"/>
    </row>
    <row r="6" spans="1:10">
      <c r="A6" s="44" t="s">
        <v>47</v>
      </c>
      <c r="B6" s="159">
        <f>ASG_Total!C7/ASG_Total!$H7</f>
        <v>0.7004403580877181</v>
      </c>
      <c r="C6" s="159">
        <f>ASG_Total!D7/ASG_Total!$H7</f>
        <v>3.4203913333047745E-2</v>
      </c>
      <c r="D6" s="159">
        <f>ASG_Total!E7/ASG_Total!$H7</f>
        <v>5.387415859882666E-2</v>
      </c>
      <c r="E6" s="159">
        <f>JP!B9/ASG_Total!$H7</f>
        <v>0.21391816146611595</v>
      </c>
      <c r="F6" s="159">
        <f>JP!C9/ASG_Total!$H7</f>
        <v>1.216740930830063E-2</v>
      </c>
      <c r="G6" s="159">
        <f>ASG_Total!G7/ASG_Total!$H7</f>
        <v>-1.4604000794009132E-2</v>
      </c>
      <c r="H6" s="160">
        <f t="shared" ref="H6:H32" si="0">SUM(B6:G6)</f>
        <v>0.99999999999999978</v>
      </c>
      <c r="I6" s="161" t="s">
        <v>47</v>
      </c>
      <c r="J6" s="147"/>
    </row>
    <row r="7" spans="1:10">
      <c r="A7" s="48" t="s">
        <v>48</v>
      </c>
      <c r="B7" s="162">
        <f>ASG_Total!C8/ASG_Total!$H8</f>
        <v>0.69348261444941306</v>
      </c>
      <c r="C7" s="162">
        <f>ASG_Total!D8/ASG_Total!$H8</f>
        <v>2.6595917145238665E-2</v>
      </c>
      <c r="D7" s="162">
        <f>ASG_Total!E8/ASG_Total!$H8</f>
        <v>5.1984033845678478E-2</v>
      </c>
      <c r="E7" s="162">
        <f>JP!B10/ASG_Total!$H8</f>
        <v>0.22252355558983983</v>
      </c>
      <c r="F7" s="162">
        <f>JP!C10/ASG_Total!$H8</f>
        <v>7.0358237601698672E-3</v>
      </c>
      <c r="G7" s="162">
        <f>ASG_Total!G8/ASG_Total!$H8</f>
        <v>-1.621944790339972E-3</v>
      </c>
      <c r="H7" s="163">
        <f t="shared" si="0"/>
        <v>0.99999999999999989</v>
      </c>
      <c r="I7" s="164" t="s">
        <v>48</v>
      </c>
      <c r="J7" s="147"/>
    </row>
    <row r="8" spans="1:10">
      <c r="A8" s="51" t="s">
        <v>49</v>
      </c>
      <c r="B8" s="165">
        <f>ASG_Total!C9/ASG_Total!$H9</f>
        <v>0.71164838480046544</v>
      </c>
      <c r="C8" s="165">
        <f>ASG_Total!D9/ASG_Total!$H9</f>
        <v>2.7294583593526087E-2</v>
      </c>
      <c r="D8" s="165">
        <f>ASG_Total!E9/ASG_Total!$H9</f>
        <v>4.9632841657496311E-2</v>
      </c>
      <c r="E8" s="165">
        <f>JP!B11/ASG_Total!$H9</f>
        <v>0.19033529881116942</v>
      </c>
      <c r="F8" s="165">
        <f>JP!C11/ASG_Total!$H9</f>
        <v>1.696604373768057E-2</v>
      </c>
      <c r="G8" s="165">
        <f>ASG_Total!G9/ASG_Total!$H9</f>
        <v>4.1228473996620845E-3</v>
      </c>
      <c r="H8" s="166">
        <f t="shared" si="0"/>
        <v>0.99999999999999989</v>
      </c>
      <c r="I8" s="167" t="s">
        <v>49</v>
      </c>
      <c r="J8" s="147"/>
    </row>
    <row r="9" spans="1:10">
      <c r="A9" s="48" t="s">
        <v>50</v>
      </c>
      <c r="B9" s="162">
        <f>ASG_Total!C10/ASG_Total!$H10</f>
        <v>0.69685869277290824</v>
      </c>
      <c r="C9" s="162">
        <f>ASG_Total!D10/ASG_Total!$H10</f>
        <v>4.9008394163352509E-2</v>
      </c>
      <c r="D9" s="162">
        <f>ASG_Total!E10/ASG_Total!$H10</f>
        <v>5.1334324500849703E-2</v>
      </c>
      <c r="E9" s="162">
        <f>JP!B12/ASG_Total!$H10</f>
        <v>0.19433849539917308</v>
      </c>
      <c r="F9" s="162">
        <f>JP!C12/ASG_Total!$H10</f>
        <v>1.9359921077533198E-3</v>
      </c>
      <c r="G9" s="162">
        <f>ASG_Total!G10/ASG_Total!$H10</f>
        <v>6.5241010559629956E-3</v>
      </c>
      <c r="H9" s="163">
        <f t="shared" si="0"/>
        <v>0.99999999999999989</v>
      </c>
      <c r="I9" s="164" t="s">
        <v>50</v>
      </c>
      <c r="J9" s="147"/>
    </row>
    <row r="10" spans="1:10">
      <c r="A10" s="51" t="s">
        <v>51</v>
      </c>
      <c r="B10" s="165">
        <f>ASG_Total!C11/ASG_Total!$H11</f>
        <v>0.75683366423221099</v>
      </c>
      <c r="C10" s="165">
        <f>ASG_Total!D11/ASG_Total!$H11</f>
        <v>1.518466673487346E-2</v>
      </c>
      <c r="D10" s="165">
        <f>ASG_Total!E11/ASG_Total!$H11</f>
        <v>8.5561790378251915E-2</v>
      </c>
      <c r="E10" s="165">
        <f>JP!B13/ASG_Total!$H11</f>
        <v>0.11735084398947888</v>
      </c>
      <c r="F10" s="165">
        <f>JP!C13/ASG_Total!$H11</f>
        <v>2.599462236196089E-2</v>
      </c>
      <c r="G10" s="165">
        <f>ASG_Total!G11/ASG_Total!$H11</f>
        <v>-9.2558769677616982E-4</v>
      </c>
      <c r="H10" s="166">
        <f t="shared" si="0"/>
        <v>1</v>
      </c>
      <c r="I10" s="167" t="s">
        <v>51</v>
      </c>
      <c r="J10" s="147"/>
    </row>
    <row r="11" spans="1:10">
      <c r="A11" s="48" t="s">
        <v>52</v>
      </c>
      <c r="B11" s="162">
        <f>ASG_Total!C12/ASG_Total!$H12</f>
        <v>0.68933900499351752</v>
      </c>
      <c r="C11" s="162">
        <f>ASG_Total!D12/ASG_Total!$H12</f>
        <v>2.9195052385422766E-2</v>
      </c>
      <c r="D11" s="162">
        <f>ASG_Total!E12/ASG_Total!$H12</f>
        <v>6.1097443245000077E-2</v>
      </c>
      <c r="E11" s="162">
        <f>JP!B14/ASG_Total!$H12</f>
        <v>0.21510429012930324</v>
      </c>
      <c r="F11" s="162">
        <f>JP!C14/ASG_Total!$H12</f>
        <v>4.8347633857756612E-3</v>
      </c>
      <c r="G11" s="162">
        <f>ASG_Total!G12/ASG_Total!$H12</f>
        <v>4.2944586098079537E-4</v>
      </c>
      <c r="H11" s="163">
        <f t="shared" si="0"/>
        <v>1</v>
      </c>
      <c r="I11" s="164" t="s">
        <v>52</v>
      </c>
      <c r="J11" s="147"/>
    </row>
    <row r="12" spans="1:10">
      <c r="A12" s="51" t="s">
        <v>53</v>
      </c>
      <c r="B12" s="165">
        <f>ASG_Total!C13/ASG_Total!$H13</f>
        <v>0.7376480839362608</v>
      </c>
      <c r="C12" s="165">
        <f>ASG_Total!D13/ASG_Total!$H13</f>
        <v>1.4925867958582636E-2</v>
      </c>
      <c r="D12" s="165">
        <f>ASG_Total!E13/ASG_Total!$H13</f>
        <v>0.11586507113418257</v>
      </c>
      <c r="E12" s="165">
        <f>JP!B15/ASG_Total!$H13</f>
        <v>0.1190341972731858</v>
      </c>
      <c r="F12" s="165">
        <f>JP!C15/ASG_Total!$H13</f>
        <v>1.0918066404110636E-2</v>
      </c>
      <c r="G12" s="165">
        <f>ASG_Total!G13/ASG_Total!$H13</f>
        <v>1.6087132936777433E-3</v>
      </c>
      <c r="H12" s="166">
        <f t="shared" si="0"/>
        <v>1.0000000000000002</v>
      </c>
      <c r="I12" s="167" t="s">
        <v>53</v>
      </c>
      <c r="J12" s="147"/>
    </row>
    <row r="13" spans="1:10">
      <c r="A13" s="48" t="s">
        <v>54</v>
      </c>
      <c r="B13" s="162">
        <f>ASG_Total!C14/ASG_Total!$H14</f>
        <v>0.71387915407686497</v>
      </c>
      <c r="C13" s="162">
        <f>ASG_Total!D14/ASG_Total!$H14</f>
        <v>3.4639110359746948E-2</v>
      </c>
      <c r="D13" s="162">
        <f>ASG_Total!E14/ASG_Total!$H14</f>
        <v>6.245902306296558E-2</v>
      </c>
      <c r="E13" s="162">
        <f>JP!B16/ASG_Total!$H14</f>
        <v>0.16425570110396009</v>
      </c>
      <c r="F13" s="162">
        <f>JP!C16/ASG_Total!$H14</f>
        <v>1.9045795429385042E-2</v>
      </c>
      <c r="G13" s="162">
        <f>ASG_Total!G14/ASG_Total!$H14</f>
        <v>5.7212159670774086E-3</v>
      </c>
      <c r="H13" s="163">
        <f t="shared" si="0"/>
        <v>1</v>
      </c>
      <c r="I13" s="164" t="s">
        <v>54</v>
      </c>
      <c r="J13" s="147"/>
    </row>
    <row r="14" spans="1:10">
      <c r="A14" s="51" t="s">
        <v>55</v>
      </c>
      <c r="B14" s="165">
        <f>ASG_Total!C15/ASG_Total!$H15</f>
        <v>0.55748469240445619</v>
      </c>
      <c r="C14" s="165">
        <f>ASG_Total!D15/ASG_Total!$H15</f>
        <v>2.4546416379238278E-2</v>
      </c>
      <c r="D14" s="165">
        <f>ASG_Total!E15/ASG_Total!$H15</f>
        <v>4.2213611598541464E-2</v>
      </c>
      <c r="E14" s="165">
        <f>JP!B17/ASG_Total!$H15</f>
        <v>0.23415214229933518</v>
      </c>
      <c r="F14" s="165">
        <f>JP!C17/ASG_Total!$H15</f>
        <v>0.14037374040219777</v>
      </c>
      <c r="G14" s="165">
        <f>ASG_Total!G15/ASG_Total!$H15</f>
        <v>1.2293969162312452E-3</v>
      </c>
      <c r="H14" s="166">
        <f t="shared" si="0"/>
        <v>1</v>
      </c>
      <c r="I14" s="167" t="s">
        <v>55</v>
      </c>
      <c r="J14" s="147"/>
    </row>
    <row r="15" spans="1:10">
      <c r="A15" s="48" t="s">
        <v>56</v>
      </c>
      <c r="B15" s="162">
        <f>ASG_Total!C16/ASG_Total!$H16</f>
        <v>0.6549801744561462</v>
      </c>
      <c r="C15" s="162">
        <f>ASG_Total!D16/ASG_Total!$H16</f>
        <v>2.8184074159475894E-2</v>
      </c>
      <c r="D15" s="162">
        <f>ASG_Total!E16/ASG_Total!$H16</f>
        <v>2.962959345498007E-2</v>
      </c>
      <c r="E15" s="162">
        <f>JP!B18/ASG_Total!$H16</f>
        <v>0.23471412930407642</v>
      </c>
      <c r="F15" s="162">
        <f>JP!C18/ASG_Total!$H16</f>
        <v>5.3169750974745147E-2</v>
      </c>
      <c r="G15" s="162">
        <f>ASG_Total!G16/ASG_Total!$H16</f>
        <v>-6.7772234942374413E-4</v>
      </c>
      <c r="H15" s="163">
        <f t="shared" si="0"/>
        <v>0.99999999999999989</v>
      </c>
      <c r="I15" s="164" t="s">
        <v>118</v>
      </c>
      <c r="J15" s="147"/>
    </row>
    <row r="16" spans="1:10">
      <c r="A16" s="51" t="s">
        <v>57</v>
      </c>
      <c r="B16" s="165">
        <f>ASG_Total!C17/ASG_Total!$H17</f>
        <v>0.73285929541574613</v>
      </c>
      <c r="C16" s="165">
        <f>ASG_Total!D17/ASG_Total!$H17</f>
        <v>2.556653904351856E-2</v>
      </c>
      <c r="D16" s="165">
        <f>ASG_Total!E17/ASG_Total!$H17</f>
        <v>2.809273170006139E-2</v>
      </c>
      <c r="E16" s="165">
        <f>JP!B19/ASG_Total!$H17</f>
        <v>0.20912989565982804</v>
      </c>
      <c r="F16" s="165">
        <f>JP!C19/ASG_Total!$H17</f>
        <v>2.6045411686851636E-3</v>
      </c>
      <c r="G16" s="165">
        <f>ASG_Total!G17/ASG_Total!$H17</f>
        <v>1.7469970121606632E-3</v>
      </c>
      <c r="H16" s="166">
        <f t="shared" si="0"/>
        <v>0.99999999999999989</v>
      </c>
      <c r="I16" s="167" t="s">
        <v>57</v>
      </c>
      <c r="J16" s="147"/>
    </row>
    <row r="17" spans="1:10">
      <c r="A17" s="48" t="s">
        <v>58</v>
      </c>
      <c r="B17" s="162">
        <f>ASG_Total!C18/ASG_Total!$H18</f>
        <v>0.50471252372110265</v>
      </c>
      <c r="C17" s="162">
        <f>ASG_Total!D18/ASG_Total!$H18</f>
        <v>7.449757750283087E-2</v>
      </c>
      <c r="D17" s="162">
        <f>ASG_Total!E18/ASG_Total!$H18</f>
        <v>4.1380103926055407E-2</v>
      </c>
      <c r="E17" s="162">
        <f>JP!B20/ASG_Total!$H18</f>
        <v>0.17971820148187437</v>
      </c>
      <c r="F17" s="162">
        <f>JP!C20/ASG_Total!$H18</f>
        <v>0.20242619167585513</v>
      </c>
      <c r="G17" s="162">
        <f>ASG_Total!G18/ASG_Total!$H18</f>
        <v>-2.7345983077185533E-3</v>
      </c>
      <c r="H17" s="163">
        <f t="shared" si="0"/>
        <v>0.99999999999999967</v>
      </c>
      <c r="I17" s="164" t="s">
        <v>58</v>
      </c>
      <c r="J17" s="147"/>
    </row>
    <row r="18" spans="1:10">
      <c r="A18" s="51" t="s">
        <v>59</v>
      </c>
      <c r="B18" s="165">
        <f>ASG_Total!C19/ASG_Total!$H19</f>
        <v>0.76099666212872841</v>
      </c>
      <c r="C18" s="165">
        <f>ASG_Total!D19/ASG_Total!$H19</f>
        <v>4.1569647673236593E-2</v>
      </c>
      <c r="D18" s="165">
        <f>ASG_Total!E19/ASG_Total!$H19</f>
        <v>3.3782969425072369E-2</v>
      </c>
      <c r="E18" s="165">
        <f>JP!B21/ASG_Total!$H19</f>
        <v>0.13616538336239573</v>
      </c>
      <c r="F18" s="165">
        <f>JP!C21/ASG_Total!$H19</f>
        <v>3.104476021645701E-2</v>
      </c>
      <c r="G18" s="165">
        <f>ASG_Total!G19/ASG_Total!$H19</f>
        <v>-3.5594228058903384E-3</v>
      </c>
      <c r="H18" s="166">
        <f t="shared" si="0"/>
        <v>0.99999999999999978</v>
      </c>
      <c r="I18" s="167" t="s">
        <v>59</v>
      </c>
      <c r="J18" s="147"/>
    </row>
    <row r="19" spans="1:10">
      <c r="A19" s="48" t="s">
        <v>60</v>
      </c>
      <c r="B19" s="162">
        <f>ASG_Total!C20/ASG_Total!$H20</f>
        <v>0.51171463329009681</v>
      </c>
      <c r="C19" s="162">
        <f>ASG_Total!D20/ASG_Total!$H20</f>
        <v>5.8009681009723701E-2</v>
      </c>
      <c r="D19" s="162">
        <f>ASG_Total!E20/ASG_Total!$H20</f>
        <v>3.4834820662264419E-2</v>
      </c>
      <c r="E19" s="162">
        <f>JP!B22/ASG_Total!$H20</f>
        <v>0.28989473294626678</v>
      </c>
      <c r="F19" s="162">
        <f>JP!C22/ASG_Total!$H20</f>
        <v>0.10148913413925416</v>
      </c>
      <c r="G19" s="162">
        <f>ASG_Total!G20/ASG_Total!$H20</f>
        <v>4.0569979523941467E-3</v>
      </c>
      <c r="H19" s="163">
        <f t="shared" si="0"/>
        <v>1</v>
      </c>
      <c r="I19" s="164" t="s">
        <v>60</v>
      </c>
      <c r="J19" s="147"/>
    </row>
    <row r="20" spans="1:10">
      <c r="A20" s="51" t="s">
        <v>61</v>
      </c>
      <c r="B20" s="165">
        <f>ASG_Total!C21/ASG_Total!$H21</f>
        <v>0.68036695282047788</v>
      </c>
      <c r="C20" s="165">
        <f>ASG_Total!D21/ASG_Total!$H21</f>
        <v>2.9201393784028973E-2</v>
      </c>
      <c r="D20" s="165">
        <f>ASG_Total!E21/ASG_Total!$H21</f>
        <v>6.5014200291195173E-2</v>
      </c>
      <c r="E20" s="165">
        <f>JP!B23/ASG_Total!$H21</f>
        <v>0.21988557993515689</v>
      </c>
      <c r="F20" s="165">
        <f>JP!C23/ASG_Total!$H21</f>
        <v>5.8193785055891383E-3</v>
      </c>
      <c r="G20" s="165">
        <f>ASG_Total!G21/ASG_Total!$H21</f>
        <v>-2.8750533644811835E-4</v>
      </c>
      <c r="H20" s="166">
        <f t="shared" si="0"/>
        <v>1</v>
      </c>
      <c r="I20" s="167" t="s">
        <v>61</v>
      </c>
      <c r="J20" s="147"/>
    </row>
    <row r="21" spans="1:10">
      <c r="A21" s="48" t="s">
        <v>62</v>
      </c>
      <c r="B21" s="162">
        <f>ASG_Total!C22/ASG_Total!$H22</f>
        <v>0.72546908294516876</v>
      </c>
      <c r="C21" s="162">
        <f>ASG_Total!D22/ASG_Total!$H22</f>
        <v>2.0118365577912287E-2</v>
      </c>
      <c r="D21" s="162">
        <f>ASG_Total!E22/ASG_Total!$H22</f>
        <v>7.2560615504687065E-2</v>
      </c>
      <c r="E21" s="162">
        <f>JP!B24/ASG_Total!$H22</f>
        <v>0.16360158706474787</v>
      </c>
      <c r="F21" s="162">
        <f>JP!C24/ASG_Total!$H22</f>
        <v>2.0098766512847779E-2</v>
      </c>
      <c r="G21" s="162">
        <f>ASG_Total!G22/ASG_Total!$H22</f>
        <v>-1.8484176053637467E-3</v>
      </c>
      <c r="H21" s="163">
        <f t="shared" si="0"/>
        <v>1</v>
      </c>
      <c r="I21" s="164" t="s">
        <v>62</v>
      </c>
      <c r="J21" s="147"/>
    </row>
    <row r="22" spans="1:10">
      <c r="A22" s="51" t="s">
        <v>63</v>
      </c>
      <c r="B22" s="165">
        <f>ASG_Total!C23/ASG_Total!$H23</f>
        <v>0.64704240686539893</v>
      </c>
      <c r="C22" s="165">
        <f>ASG_Total!D23/ASG_Total!$H23</f>
        <v>3.8898076250595465E-2</v>
      </c>
      <c r="D22" s="165">
        <f>ASG_Total!E23/ASG_Total!$H23</f>
        <v>5.5104999718984492E-2</v>
      </c>
      <c r="E22" s="165">
        <f>JP!B25/ASG_Total!$H23</f>
        <v>0.22691606972001663</v>
      </c>
      <c r="F22" s="165">
        <f>JP!C25/ASG_Total!$H23</f>
        <v>2.9115818310746021E-2</v>
      </c>
      <c r="G22" s="165">
        <f>ASG_Total!G23/ASG_Total!$H23</f>
        <v>2.9226291342584749E-3</v>
      </c>
      <c r="H22" s="166">
        <f t="shared" si="0"/>
        <v>1.0000000000000002</v>
      </c>
      <c r="I22" s="167" t="s">
        <v>63</v>
      </c>
      <c r="J22" s="147"/>
    </row>
    <row r="23" spans="1:10">
      <c r="A23" s="48" t="s">
        <v>64</v>
      </c>
      <c r="B23" s="162">
        <f>ASG_Total!C24/ASG_Total!$H24</f>
        <v>0.67673188041219545</v>
      </c>
      <c r="C23" s="162">
        <f>ASG_Total!D24/ASG_Total!$H24</f>
        <v>7.1890471841678821E-2</v>
      </c>
      <c r="D23" s="162">
        <f>ASG_Total!E24/ASG_Total!$H24</f>
        <v>7.0754549641318901E-2</v>
      </c>
      <c r="E23" s="162">
        <f>JP!B26/ASG_Total!$H24</f>
        <v>0.15388471758910272</v>
      </c>
      <c r="F23" s="162">
        <f>JP!C26/ASG_Total!$H24</f>
        <v>7.4093827688788191E-3</v>
      </c>
      <c r="G23" s="162">
        <f>ASG_Total!G24/ASG_Total!$H24</f>
        <v>1.9328997746825401E-2</v>
      </c>
      <c r="H23" s="163">
        <f t="shared" si="0"/>
        <v>1.0000000000000002</v>
      </c>
      <c r="I23" s="164" t="s">
        <v>64</v>
      </c>
      <c r="J23" s="147"/>
    </row>
    <row r="24" spans="1:10">
      <c r="A24" s="51" t="s">
        <v>65</v>
      </c>
      <c r="B24" s="165">
        <f>ASG_Total!C25/ASG_Total!$H25</f>
        <v>0.69159688040441436</v>
      </c>
      <c r="C24" s="165">
        <f>ASG_Total!D25/ASG_Total!$H25</f>
        <v>3.2389474043844874E-2</v>
      </c>
      <c r="D24" s="165">
        <f>ASG_Total!E25/ASG_Total!$H25</f>
        <v>4.5083699678893405E-2</v>
      </c>
      <c r="E24" s="165">
        <f>JP!B27/ASG_Total!$H25</f>
        <v>0.2300690737701557</v>
      </c>
      <c r="F24" s="165">
        <f>JP!C27/ASG_Total!$H25</f>
        <v>2.0360892792018782E-3</v>
      </c>
      <c r="G24" s="165">
        <f>ASG_Total!G25/ASG_Total!$H25</f>
        <v>-1.1752171765102646E-3</v>
      </c>
      <c r="H24" s="166">
        <f t="shared" si="0"/>
        <v>1</v>
      </c>
      <c r="I24" s="167" t="s">
        <v>65</v>
      </c>
      <c r="J24" s="147"/>
    </row>
    <row r="25" spans="1:10">
      <c r="A25" s="48" t="s">
        <v>66</v>
      </c>
      <c r="B25" s="162">
        <f>ASG_Total!C26/ASG_Total!$H26</f>
        <v>0.71216836067889677</v>
      </c>
      <c r="C25" s="162">
        <f>ASG_Total!D26/ASG_Total!$H26</f>
        <v>3.9971899328667973E-2</v>
      </c>
      <c r="D25" s="162">
        <f>ASG_Total!E26/ASG_Total!$H26</f>
        <v>5.5560169119103525E-2</v>
      </c>
      <c r="E25" s="162">
        <f>JP!B28/ASG_Total!$H26</f>
        <v>0.18701158604941726</v>
      </c>
      <c r="F25" s="162">
        <f>JP!C28/ASG_Total!$H26</f>
        <v>2.5937087705253004E-3</v>
      </c>
      <c r="G25" s="162">
        <f>ASG_Total!G26/ASG_Total!$H26</f>
        <v>2.6942760533892616E-3</v>
      </c>
      <c r="H25" s="163">
        <f t="shared" si="0"/>
        <v>1.0000000000000002</v>
      </c>
      <c r="I25" s="164" t="s">
        <v>66</v>
      </c>
      <c r="J25" s="147"/>
    </row>
    <row r="26" spans="1:10">
      <c r="A26" s="51" t="s">
        <v>67</v>
      </c>
      <c r="B26" s="165">
        <f>ASG_Total!C27/ASG_Total!$H27</f>
        <v>0.59440385456601075</v>
      </c>
      <c r="C26" s="165">
        <f>ASG_Total!D27/ASG_Total!$H27</f>
        <v>7.2237552036992406E-2</v>
      </c>
      <c r="D26" s="165">
        <f>ASG_Total!E27/ASG_Total!$H27</f>
        <v>3.552016461734879E-2</v>
      </c>
      <c r="E26" s="165">
        <f>JP!B29/ASG_Total!$H27</f>
        <v>0.25049376129234879</v>
      </c>
      <c r="F26" s="165">
        <f>JP!C29/ASG_Total!$H27</f>
        <v>2.963133203226594E-2</v>
      </c>
      <c r="G26" s="165">
        <f>ASG_Total!G27/ASG_Total!$H27</f>
        <v>1.7713335455033195E-2</v>
      </c>
      <c r="H26" s="166">
        <f t="shared" si="0"/>
        <v>0.99999999999999989</v>
      </c>
      <c r="I26" s="167" t="s">
        <v>67</v>
      </c>
      <c r="J26" s="147"/>
    </row>
    <row r="27" spans="1:10">
      <c r="A27" s="48" t="s">
        <v>68</v>
      </c>
      <c r="B27" s="162">
        <f>ASG_Total!C28/ASG_Total!$H28</f>
        <v>0.63010240230560688</v>
      </c>
      <c r="C27" s="162">
        <f>ASG_Total!D28/ASG_Total!$H28</f>
        <v>5.0582455341930718E-2</v>
      </c>
      <c r="D27" s="162">
        <f>ASG_Total!E28/ASG_Total!$H28</f>
        <v>3.7082480898138974E-2</v>
      </c>
      <c r="E27" s="162">
        <f>JP!B30/ASG_Total!$H28</f>
        <v>0.17284588998270484</v>
      </c>
      <c r="F27" s="162">
        <f>JP!C30/ASG_Total!$H28</f>
        <v>0.1054275338056072</v>
      </c>
      <c r="G27" s="162">
        <f>ASG_Total!G28/ASG_Total!$H28</f>
        <v>3.959237666011437E-3</v>
      </c>
      <c r="H27" s="163">
        <f t="shared" si="0"/>
        <v>1</v>
      </c>
      <c r="I27" s="164" t="s">
        <v>68</v>
      </c>
      <c r="J27" s="147"/>
    </row>
    <row r="28" spans="1:10">
      <c r="A28" s="51" t="s">
        <v>69</v>
      </c>
      <c r="B28" s="165">
        <f>ASG_Total!C29/ASG_Total!$H29</f>
        <v>0.71866358183404855</v>
      </c>
      <c r="C28" s="165">
        <f>ASG_Total!D29/ASG_Total!$H29</f>
        <v>5.4417457627442246E-2</v>
      </c>
      <c r="D28" s="165">
        <f>ASG_Total!E29/ASG_Total!$H29</f>
        <v>4.639257805279836E-2</v>
      </c>
      <c r="E28" s="165">
        <f>JP!B31/ASG_Total!$H29</f>
        <v>0.16162033019798047</v>
      </c>
      <c r="F28" s="165">
        <f>JP!C31/ASG_Total!$H29</f>
        <v>6.3358854652879925E-4</v>
      </c>
      <c r="G28" s="165">
        <f>ASG_Total!G29/ASG_Total!$H29</f>
        <v>1.8272463741201589E-2</v>
      </c>
      <c r="H28" s="166">
        <f t="shared" si="0"/>
        <v>1</v>
      </c>
      <c r="I28" s="167" t="s">
        <v>69</v>
      </c>
      <c r="J28" s="147"/>
    </row>
    <row r="29" spans="1:10">
      <c r="A29" s="48" t="s">
        <v>70</v>
      </c>
      <c r="B29" s="162">
        <f>ASG_Total!C30/ASG_Total!$H30</f>
        <v>0.61229019724175215</v>
      </c>
      <c r="C29" s="162">
        <f>ASG_Total!D30/ASG_Total!$H30</f>
        <v>4.9901115492377073E-2</v>
      </c>
      <c r="D29" s="162">
        <f>ASG_Total!E30/ASG_Total!$H30</f>
        <v>2.8349347803884126E-2</v>
      </c>
      <c r="E29" s="162">
        <f>JP!B32/ASG_Total!$H30</f>
        <v>0.21227070357565853</v>
      </c>
      <c r="F29" s="162">
        <f>JP!C32/ASG_Total!$H30</f>
        <v>7.9493759128256916E-2</v>
      </c>
      <c r="G29" s="162">
        <f>ASG_Total!G30/ASG_Total!$H30</f>
        <v>1.769487675807126E-2</v>
      </c>
      <c r="H29" s="163">
        <f t="shared" si="0"/>
        <v>1.0000000000000002</v>
      </c>
      <c r="I29" s="164" t="s">
        <v>70</v>
      </c>
      <c r="J29" s="147"/>
    </row>
    <row r="30" spans="1:10">
      <c r="A30" s="51" t="s">
        <v>71</v>
      </c>
      <c r="B30" s="165">
        <f>ASG_Total!C31/ASG_Total!$H31</f>
        <v>0.61461052364289115</v>
      </c>
      <c r="C30" s="165">
        <f>ASG_Total!D31/ASG_Total!$H31</f>
        <v>9.9647909450236952E-2</v>
      </c>
      <c r="D30" s="165">
        <f>ASG_Total!E31/ASG_Total!$H31</f>
        <v>3.1979008502544835E-2</v>
      </c>
      <c r="E30" s="165">
        <f>JP!B33/ASG_Total!$H31</f>
        <v>0.18699180362281023</v>
      </c>
      <c r="F30" s="165">
        <f>JP!C33/ASG_Total!$H31</f>
        <v>6.0257289089769156E-2</v>
      </c>
      <c r="G30" s="165">
        <f>ASG_Total!G31/ASG_Total!$H31</f>
        <v>6.5134656917476283E-3</v>
      </c>
      <c r="H30" s="166">
        <f t="shared" si="0"/>
        <v>0.99999999999999989</v>
      </c>
      <c r="I30" s="167" t="s">
        <v>71</v>
      </c>
      <c r="J30" s="147"/>
    </row>
    <row r="31" spans="1:10">
      <c r="A31" s="48" t="s">
        <v>72</v>
      </c>
      <c r="B31" s="162">
        <f>ASG_Total!C32/ASG_Total!$H32</f>
        <v>0.69938118579908681</v>
      </c>
      <c r="C31" s="162">
        <f>ASG_Total!D32/ASG_Total!$H32</f>
        <v>5.5401428434509258E-2</v>
      </c>
      <c r="D31" s="162">
        <f>ASG_Total!E32/ASG_Total!$H32</f>
        <v>3.4182570788637387E-2</v>
      </c>
      <c r="E31" s="162">
        <f>JP!B34/ASG_Total!$H32</f>
        <v>0.1963951108906711</v>
      </c>
      <c r="F31" s="162">
        <f>JP!C34/ASG_Total!$H32</f>
        <v>7.0078544234383781E-3</v>
      </c>
      <c r="G31" s="162">
        <f>ASG_Total!G32/ASG_Total!$H32</f>
        <v>7.6318496636572026E-3</v>
      </c>
      <c r="H31" s="163">
        <f t="shared" si="0"/>
        <v>1.0000000000000002</v>
      </c>
      <c r="I31" s="168" t="s">
        <v>72</v>
      </c>
      <c r="J31" s="147"/>
    </row>
    <row r="32" spans="1:10">
      <c r="A32" s="55" t="s">
        <v>73</v>
      </c>
      <c r="B32" s="169">
        <f>ASG_Total!C33/ASG_Total!$H33</f>
        <v>0.66644268180167365</v>
      </c>
      <c r="C32" s="169">
        <f>ASG_Total!D33/ASG_Total!$H33</f>
        <v>4.4536465558342675E-2</v>
      </c>
      <c r="D32" s="169">
        <f>ASG_Total!E33/ASG_Total!$H33</f>
        <v>4.6693303166778478E-2</v>
      </c>
      <c r="E32" s="169">
        <f>JP!B35/ASG_Total!$H33</f>
        <v>0.20162263758445489</v>
      </c>
      <c r="F32" s="169">
        <f>JP!C35/ASG_Total!$H33</f>
        <v>4.0696663489587323E-2</v>
      </c>
      <c r="G32" s="169">
        <f>ASG_Total!G33/ASG_Total!$H33</f>
        <v>8.2483991629221061E-6</v>
      </c>
      <c r="H32" s="170">
        <f t="shared" si="0"/>
        <v>0.99999999999999989</v>
      </c>
      <c r="I32" s="171" t="s">
        <v>73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5" t="s">
        <v>119</v>
      </c>
      <c r="B34" s="174">
        <f t="shared" ref="B34:G34" si="1">MIN(B6:B32)</f>
        <v>0.50471252372110265</v>
      </c>
      <c r="C34" s="174">
        <f t="shared" si="1"/>
        <v>1.4925867958582636E-2</v>
      </c>
      <c r="D34" s="174">
        <f t="shared" si="1"/>
        <v>2.809273170006139E-2</v>
      </c>
      <c r="E34" s="174">
        <f t="shared" si="1"/>
        <v>0.11735084398947888</v>
      </c>
      <c r="F34" s="174">
        <f t="shared" si="1"/>
        <v>6.3358854652879925E-4</v>
      </c>
      <c r="G34" s="175">
        <f t="shared" si="1"/>
        <v>-1.4604000794009132E-2</v>
      </c>
    </row>
    <row r="35" spans="1:10">
      <c r="A35" s="186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Solothurn</v>
      </c>
      <c r="E35" s="176" t="str">
        <f>VLOOKUP(E34,E$6:$I$32,E$36,FALSE)</f>
        <v>Schwyz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5" t="s">
        <v>120</v>
      </c>
      <c r="B37" s="174">
        <f t="shared" ref="B37:G37" si="2">MAX(B6:B31)</f>
        <v>0.76099666212872841</v>
      </c>
      <c r="C37" s="174">
        <f t="shared" si="2"/>
        <v>9.9647909450236952E-2</v>
      </c>
      <c r="D37" s="174">
        <f t="shared" si="2"/>
        <v>0.11586507113418257</v>
      </c>
      <c r="E37" s="174">
        <f t="shared" si="2"/>
        <v>0.28989473294626678</v>
      </c>
      <c r="F37" s="174">
        <f t="shared" si="2"/>
        <v>0.20242619167585513</v>
      </c>
      <c r="G37" s="175">
        <f t="shared" si="2"/>
        <v>1.9328997746825401E-2</v>
      </c>
    </row>
    <row r="38" spans="1:10">
      <c r="A38" s="186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2013-03-26T10:29:03Z</cp:lastPrinted>
  <dcterms:created xsi:type="dcterms:W3CDTF">2010-11-03T16:06:04Z</dcterms:created>
  <dcterms:modified xsi:type="dcterms:W3CDTF">2013-10-09T13:32:23Z</dcterms:modified>
</cp:coreProperties>
</file>